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37.1.1\gecmi\GECMI 2020\Publicações Site\Novo Site\Orçamento mensal e anual\Execução orçamentária\"/>
    </mc:Choice>
  </mc:AlternateContent>
  <xr:revisionPtr revIDLastSave="0" documentId="8_{EE5B37FA-1090-4CF0-B813-DC0806B3FE3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MAIO" sheetId="4" r:id="rId1"/>
    <sheet name="Planilha1" sheetId="5" state="hidden" r:id="rId2"/>
  </sheets>
  <definedNames>
    <definedName name="_xlnm.Print_Area" localSheetId="0">MAIO!$A$1:$H$91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1" i="4" l="1"/>
  <c r="H85" i="4"/>
  <c r="H18" i="4"/>
  <c r="H2" i="4"/>
  <c r="H26" i="4"/>
  <c r="H84" i="4"/>
  <c r="H32" i="4" l="1"/>
  <c r="H36" i="4"/>
  <c r="H40" i="4"/>
  <c r="H44" i="4"/>
  <c r="H48" i="4"/>
  <c r="H52" i="4"/>
  <c r="H55" i="4"/>
  <c r="H58" i="4"/>
  <c r="H68" i="4"/>
  <c r="H73" i="4"/>
  <c r="H77" i="4"/>
  <c r="H71" i="4" l="1"/>
  <c r="H24" i="4"/>
  <c r="H23" i="4"/>
  <c r="G26" i="4" l="1"/>
  <c r="G27" i="4"/>
  <c r="G2" i="4" l="1"/>
  <c r="G71" i="4" l="1"/>
  <c r="F77" i="4"/>
  <c r="E76" i="4"/>
  <c r="E71" i="4"/>
  <c r="D71" i="4"/>
  <c r="D76" i="4"/>
  <c r="C71" i="4"/>
  <c r="G25" i="4" l="1"/>
  <c r="G24" i="4"/>
  <c r="G23" i="4"/>
  <c r="G86" i="4"/>
  <c r="G18" i="4" l="1"/>
  <c r="E25" i="4"/>
  <c r="F88" i="4" l="1"/>
  <c r="G88" i="4"/>
  <c r="F86" i="4"/>
  <c r="C88" i="4"/>
  <c r="D88" i="4"/>
  <c r="E88" i="4"/>
  <c r="D86" i="4"/>
  <c r="E86" i="4"/>
  <c r="C86" i="4"/>
  <c r="G81" i="4"/>
  <c r="F81" i="4"/>
  <c r="F25" i="4" l="1"/>
  <c r="F23" i="4" l="1"/>
  <c r="F24" i="4"/>
  <c r="F26" i="4"/>
  <c r="F18" i="4" s="1"/>
  <c r="D2" i="4"/>
  <c r="E2" i="4"/>
  <c r="F2" i="4"/>
  <c r="C2" i="4"/>
  <c r="F76" i="4"/>
  <c r="F73" i="4" s="1"/>
  <c r="F71" i="4"/>
  <c r="F68" i="4" s="1"/>
  <c r="F84" i="4"/>
  <c r="F65" i="4"/>
  <c r="F62" i="4"/>
  <c r="F58" i="4"/>
  <c r="F55" i="4"/>
  <c r="F52" i="4"/>
  <c r="F48" i="4"/>
  <c r="F44" i="4"/>
  <c r="F40" i="4"/>
  <c r="F36" i="4"/>
  <c r="F32" i="4"/>
  <c r="F31" i="4" l="1"/>
  <c r="E24" i="4"/>
  <c r="E23" i="4"/>
  <c r="D84" i="4" l="1"/>
  <c r="E84" i="4"/>
  <c r="C84" i="4"/>
  <c r="E18" i="4" l="1"/>
  <c r="E81" i="4"/>
  <c r="D81" i="4" l="1"/>
  <c r="C81" i="4"/>
  <c r="C24" i="4"/>
  <c r="C23" i="4"/>
  <c r="D24" i="4"/>
  <c r="D23" i="4"/>
  <c r="C18" i="4" l="1"/>
  <c r="D48" i="4"/>
  <c r="D77" i="4"/>
  <c r="D44" i="4"/>
  <c r="D32" i="4"/>
  <c r="D65" i="4"/>
  <c r="D68" i="4"/>
  <c r="D25" i="4"/>
  <c r="D18" i="4" l="1"/>
  <c r="C65" i="4"/>
  <c r="C73" i="4" l="1"/>
  <c r="C68" i="4" l="1"/>
  <c r="C36" i="4"/>
  <c r="D36" i="4"/>
  <c r="C40" i="4"/>
  <c r="D40" i="4"/>
  <c r="C44" i="4"/>
  <c r="C48" i="4"/>
  <c r="C52" i="4"/>
  <c r="D52" i="4"/>
  <c r="C55" i="4"/>
  <c r="D55" i="4"/>
  <c r="C58" i="4"/>
  <c r="D58" i="4"/>
  <c r="C62" i="4"/>
  <c r="D62" i="4"/>
  <c r="D73" i="4"/>
  <c r="C77" i="4"/>
  <c r="D31" i="4" l="1"/>
  <c r="C32" i="4"/>
  <c r="C31" i="4" l="1"/>
  <c r="G68" i="4"/>
  <c r="G77" i="4"/>
  <c r="G73" i="4"/>
  <c r="G65" i="4"/>
  <c r="G62" i="4"/>
  <c r="G58" i="4"/>
  <c r="G55" i="4"/>
  <c r="G52" i="4"/>
  <c r="G48" i="4"/>
  <c r="G44" i="4"/>
  <c r="G40" i="4"/>
  <c r="G36" i="4"/>
  <c r="G32" i="4"/>
  <c r="G31" i="4" l="1"/>
  <c r="E68" i="4"/>
  <c r="E77" i="4" l="1"/>
  <c r="E73" i="4"/>
  <c r="H65" i="4"/>
  <c r="H31" i="4" s="1"/>
  <c r="E65" i="4"/>
  <c r="H62" i="4"/>
  <c r="E62" i="4"/>
  <c r="E58" i="4"/>
  <c r="E55" i="4"/>
  <c r="E52" i="4"/>
  <c r="E48" i="4"/>
  <c r="E44" i="4"/>
  <c r="E40" i="4"/>
  <c r="E36" i="4"/>
  <c r="E32" i="4"/>
  <c r="E31" i="4" l="1"/>
</calcChain>
</file>

<file path=xl/sharedStrings.xml><?xml version="1.0" encoding="utf-8"?>
<sst xmlns="http://schemas.openxmlformats.org/spreadsheetml/2006/main" count="94" uniqueCount="59">
  <si>
    <t xml:space="preserve">Rubricas </t>
  </si>
  <si>
    <t>Saldo Inicial em Disponibilidade</t>
  </si>
  <si>
    <t>Recursos Recebidos</t>
  </si>
  <si>
    <t>Contrato de Gestão - Repasse Tesouro</t>
  </si>
  <si>
    <t>Contrato de Gestão - Repasse Bolsa</t>
  </si>
  <si>
    <t>Contrato de Gestão - Repasse Restaurante</t>
  </si>
  <si>
    <t>Doações</t>
  </si>
  <si>
    <t>Outras Receitas</t>
  </si>
  <si>
    <t>Pessoal e Encargos</t>
  </si>
  <si>
    <t>Despesas Correntes</t>
  </si>
  <si>
    <t>CENTRO SOCIAL DONA GERCINA BORGES - CSDGB</t>
  </si>
  <si>
    <t>CASA DO INTERIOR DE GOIÁS - CIGO</t>
  </si>
  <si>
    <t>CENTRO DE APOIO AOS ROMEIROS</t>
  </si>
  <si>
    <t>BOLSA UNIVERSITÁRIA</t>
  </si>
  <si>
    <t>APOIO ADMINISTRATIVO</t>
  </si>
  <si>
    <t>Saldo de Investimento - Tesouro</t>
  </si>
  <si>
    <t>Saldo em Conta Corrente - Tesouro (Bradesco - 0244 - 45005-7)</t>
  </si>
  <si>
    <t>Saldo em Conta Corrente - Bolsa Univ. (Bradesco - 0244 - 45011-1)</t>
  </si>
  <si>
    <t>Saldo de Investimento - Bolsa Univ.</t>
  </si>
  <si>
    <t>Saldo em Conta Corrente - Restaurante (Bradesco - 0244 - 45013-8)</t>
  </si>
  <si>
    <t>Saldo de Investimento - Restaurante</t>
  </si>
  <si>
    <t>Rendimento de Aplicação</t>
  </si>
  <si>
    <t>Recuperação de Despesa</t>
  </si>
  <si>
    <t>Despesas Pagas e Investimentos</t>
  </si>
  <si>
    <t>Despesas com refeições</t>
  </si>
  <si>
    <t>Despesas com auxílio estudantil</t>
  </si>
  <si>
    <t>Despesas com Aluguel dos Restaurantes</t>
  </si>
  <si>
    <t>Investimento</t>
  </si>
  <si>
    <t>Estorno / Devolução</t>
  </si>
  <si>
    <t>Realizado Janeiro/ 2020</t>
  </si>
  <si>
    <t>Realizado Fevereiro/ 2020</t>
  </si>
  <si>
    <t>Realizado Março/ 2020</t>
  </si>
  <si>
    <t>Realizado Abril / 2020</t>
  </si>
  <si>
    <t>Realizado Maio / 2020</t>
  </si>
  <si>
    <t>Realizado Junho / 2020</t>
  </si>
  <si>
    <t>Termo de Fomento - Banco de Alimentos</t>
  </si>
  <si>
    <t>Saldo em Conta Corrente - Banco de Alimento (Bradesco - 0244-45021-9)</t>
  </si>
  <si>
    <t>Saldo de Investimento - Banco de Alimentos</t>
  </si>
  <si>
    <t>BANCO DE ALIMENTOS</t>
  </si>
  <si>
    <t>COVID-19</t>
  </si>
  <si>
    <t>CENTRO DE IDOSOS SAGRADA FAMÍLIA - CISF</t>
  </si>
  <si>
    <t xml:space="preserve">CENTRO DE IDOSOS VILA VIDA - CIVV </t>
  </si>
  <si>
    <t>ESPAÇO BEM VIVER l - CM</t>
  </si>
  <si>
    <t>ESPAÇO BEM VIVER ll - NF</t>
  </si>
  <si>
    <t>RESTAURANTE DO BEM</t>
  </si>
  <si>
    <t>NATAL DO BEM</t>
  </si>
  <si>
    <t>GERÊNCIA DE VOLUNTARIADO E PARCERIAS SOCIAIS - GVPS</t>
  </si>
  <si>
    <t>CENTRO DE ADOLESCENTES TECENDO O FUTURO - CATF</t>
  </si>
  <si>
    <t>Saldo em Conta Corrente - COVID-19 Ministerio Público (Bradesco - 0244-45055-3)</t>
  </si>
  <si>
    <t>Saldo de Investimento - COVID-19 Ministerio Público</t>
  </si>
  <si>
    <t>Saldo em Conta Corrente - COVID-19 Tribunal de Contas (Bradesco - 0244-45056-1)</t>
  </si>
  <si>
    <t>Saldo de Investimento - COVID-19 Tribunal de Contas</t>
  </si>
  <si>
    <t xml:space="preserve">COVID-19 Ministerio Público </t>
  </si>
  <si>
    <t>COVID-19 Tribunal de Contas</t>
  </si>
  <si>
    <t>COVID-19 - Doações Diversas</t>
  </si>
  <si>
    <t>COVID-19 - Tribunal de Contas</t>
  </si>
  <si>
    <t>Saldo em Conta Corrente - COVID-19 Doações Diversos (Bradesco - 0244-45059-6)</t>
  </si>
  <si>
    <t>Saldo de Investimento - COVID-19 Doações Diversas</t>
  </si>
  <si>
    <t>COVID-19 - Ministério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</si>
</sst>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&quot;R$&quot;* #,##0.00_-;\-&quot;R$&quot;* #,##0.00_-;_-&quot;R$&quot;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b/>
      <i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9" tint="-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94">
    <xf numFmtId="0" fontId="0" fillId="0" borderId="0" xfId="0"/>
    <xf numFmtId="0" fontId="2" fillId="0" borderId="0" xfId="0" applyFont="1"/>
    <xf numFmtId="0" fontId="7" fillId="0" borderId="2" xfId="0" applyFont="1" applyBorder="1" applyAlignment="1">
      <alignment wrapText="1"/>
    </xf>
    <xf numFmtId="164" fontId="7" fillId="0" borderId="2" xfId="1" applyFont="1" applyBorder="1"/>
    <xf numFmtId="0" fontId="7" fillId="0" borderId="0" xfId="0" applyFont="1" applyAlignment="1">
      <alignment wrapText="1"/>
    </xf>
    <xf numFmtId="164" fontId="7" fillId="0" borderId="0" xfId="1" applyFont="1"/>
    <xf numFmtId="0" fontId="7" fillId="0" borderId="2" xfId="0" applyFont="1" applyFill="1" applyBorder="1" applyAlignment="1">
      <alignment wrapText="1"/>
    </xf>
    <xf numFmtId="164" fontId="7" fillId="0" borderId="2" xfId="1" applyFont="1" applyFill="1" applyBorder="1"/>
    <xf numFmtId="0" fontId="8" fillId="0" borderId="2" xfId="0" applyFont="1" applyFill="1" applyBorder="1" applyAlignment="1">
      <alignment wrapText="1"/>
    </xf>
    <xf numFmtId="164" fontId="8" fillId="0" borderId="2" xfId="1" applyFont="1" applyFill="1" applyBorder="1" applyAlignment="1">
      <alignment wrapText="1"/>
    </xf>
    <xf numFmtId="164" fontId="7" fillId="0" borderId="2" xfId="1" applyFont="1" applyFill="1" applyBorder="1" applyAlignment="1">
      <alignment wrapText="1"/>
    </xf>
    <xf numFmtId="164" fontId="7" fillId="0" borderId="2" xfId="1" applyFont="1" applyBorder="1" applyAlignment="1">
      <alignment wrapText="1"/>
    </xf>
    <xf numFmtId="0" fontId="8" fillId="0" borderId="2" xfId="0" applyFont="1" applyBorder="1" applyAlignment="1">
      <alignment wrapText="1"/>
    </xf>
    <xf numFmtId="164" fontId="8" fillId="0" borderId="2" xfId="1" applyFont="1" applyBorder="1" applyAlignment="1">
      <alignment wrapText="1"/>
    </xf>
    <xf numFmtId="0" fontId="6" fillId="0" borderId="2" xfId="0" applyFont="1" applyBorder="1" applyAlignment="1">
      <alignment wrapText="1"/>
    </xf>
    <xf numFmtId="164" fontId="9" fillId="0" borderId="2" xfId="1" applyFont="1" applyBorder="1" applyAlignment="1">
      <alignment wrapText="1"/>
    </xf>
    <xf numFmtId="164" fontId="7" fillId="2" borderId="2" xfId="1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7" fillId="0" borderId="3" xfId="0" applyFont="1" applyFill="1" applyBorder="1" applyAlignment="1">
      <alignment wrapText="1"/>
    </xf>
    <xf numFmtId="0" fontId="7" fillId="0" borderId="0" xfId="0" applyFont="1"/>
    <xf numFmtId="0" fontId="6" fillId="4" borderId="1" xfId="0" applyFont="1" applyFill="1" applyBorder="1" applyAlignment="1">
      <alignment wrapText="1"/>
    </xf>
    <xf numFmtId="164" fontId="6" fillId="4" borderId="1" xfId="1" applyFont="1" applyFill="1" applyBorder="1"/>
    <xf numFmtId="164" fontId="2" fillId="0" borderId="0" xfId="0" applyNumberFormat="1" applyFont="1"/>
    <xf numFmtId="164" fontId="2" fillId="0" borderId="0" xfId="1" applyFont="1"/>
    <xf numFmtId="0" fontId="3" fillId="0" borderId="0" xfId="0" applyFont="1"/>
    <xf numFmtId="164" fontId="3" fillId="0" borderId="0" xfId="1" applyFont="1"/>
    <xf numFmtId="164" fontId="9" fillId="2" borderId="3" xfId="1" applyFont="1" applyFill="1" applyBorder="1" applyAlignment="1">
      <alignment horizontal="right"/>
    </xf>
    <xf numFmtId="164" fontId="9" fillId="0" borderId="2" xfId="1" applyFont="1" applyFill="1" applyBorder="1" applyAlignment="1">
      <alignment wrapText="1"/>
    </xf>
    <xf numFmtId="44" fontId="2" fillId="0" borderId="0" xfId="0" applyNumberFormat="1" applyFont="1"/>
    <xf numFmtId="164" fontId="7" fillId="2" borderId="2" xfId="1" applyFont="1" applyFill="1" applyBorder="1"/>
    <xf numFmtId="164" fontId="0" fillId="0" borderId="0" xfId="0" applyNumberFormat="1"/>
    <xf numFmtId="164" fontId="0" fillId="0" borderId="0" xfId="1" applyFont="1"/>
    <xf numFmtId="44" fontId="0" fillId="0" borderId="0" xfId="0" applyNumberFormat="1"/>
    <xf numFmtId="164" fontId="6" fillId="0" borderId="2" xfId="1" applyFont="1" applyFill="1" applyBorder="1" applyAlignment="1">
      <alignment wrapText="1"/>
    </xf>
    <xf numFmtId="0" fontId="12" fillId="0" borderId="0" xfId="0" applyFont="1"/>
    <xf numFmtId="164" fontId="12" fillId="0" borderId="0" xfId="0" applyNumberFormat="1" applyFont="1"/>
    <xf numFmtId="164" fontId="13" fillId="0" borderId="2" xfId="1" applyFont="1" applyFill="1" applyBorder="1" applyAlignment="1">
      <alignment wrapText="1"/>
    </xf>
    <xf numFmtId="164" fontId="9" fillId="0" borderId="2" xfId="1" applyFont="1" applyBorder="1"/>
    <xf numFmtId="0" fontId="2" fillId="0" borderId="0" xfId="0" applyFont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/>
    </xf>
    <xf numFmtId="164" fontId="6" fillId="4" borderId="8" xfId="1" applyFont="1" applyFill="1" applyBorder="1"/>
    <xf numFmtId="164" fontId="7" fillId="0" borderId="10" xfId="1" applyFont="1" applyBorder="1"/>
    <xf numFmtId="0" fontId="7" fillId="0" borderId="13" xfId="0" applyFont="1" applyBorder="1" applyAlignment="1">
      <alignment wrapText="1"/>
    </xf>
    <xf numFmtId="164" fontId="7" fillId="0" borderId="13" xfId="1" applyFont="1" applyBorder="1" applyAlignment="1">
      <alignment wrapText="1"/>
    </xf>
    <xf numFmtId="164" fontId="7" fillId="0" borderId="13" xfId="1" applyFont="1" applyBorder="1"/>
    <xf numFmtId="164" fontId="7" fillId="2" borderId="13" xfId="1" applyFont="1" applyFill="1" applyBorder="1"/>
    <xf numFmtId="164" fontId="7" fillId="0" borderId="13" xfId="1" applyFont="1" applyFill="1" applyBorder="1"/>
    <xf numFmtId="164" fontId="7" fillId="0" borderId="14" xfId="1" applyFont="1" applyBorder="1"/>
    <xf numFmtId="0" fontId="6" fillId="4" borderId="15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wrapText="1"/>
    </xf>
    <xf numFmtId="164" fontId="6" fillId="4" borderId="16" xfId="1" applyFont="1" applyFill="1" applyBorder="1"/>
    <xf numFmtId="164" fontId="9" fillId="0" borderId="13" xfId="1" applyFont="1" applyBorder="1"/>
    <xf numFmtId="164" fontId="6" fillId="4" borderId="16" xfId="1" applyFont="1" applyFill="1" applyBorder="1" applyAlignment="1">
      <alignment wrapText="1"/>
    </xf>
    <xf numFmtId="164" fontId="6" fillId="4" borderId="17" xfId="1" applyFont="1" applyFill="1" applyBorder="1" applyAlignment="1">
      <alignment wrapText="1"/>
    </xf>
    <xf numFmtId="164" fontId="8" fillId="0" borderId="10" xfId="1" applyFont="1" applyFill="1" applyBorder="1" applyAlignment="1">
      <alignment wrapText="1"/>
    </xf>
    <xf numFmtId="164" fontId="7" fillId="0" borderId="10" xfId="1" applyFont="1" applyBorder="1" applyAlignment="1">
      <alignment wrapText="1"/>
    </xf>
    <xf numFmtId="164" fontId="8" fillId="0" borderId="10" xfId="1" applyFont="1" applyBorder="1" applyAlignment="1">
      <alignment wrapText="1"/>
    </xf>
    <xf numFmtId="164" fontId="9" fillId="0" borderId="10" xfId="1" applyFont="1" applyBorder="1" applyAlignment="1">
      <alignment wrapText="1"/>
    </xf>
    <xf numFmtId="0" fontId="5" fillId="0" borderId="18" xfId="0" applyFont="1" applyBorder="1" applyAlignment="1">
      <alignment horizontal="center"/>
    </xf>
    <xf numFmtId="0" fontId="8" fillId="0" borderId="13" xfId="0" applyFont="1" applyFill="1" applyBorder="1" applyAlignment="1">
      <alignment wrapText="1"/>
    </xf>
    <xf numFmtId="164" fontId="8" fillId="0" borderId="13" xfId="1" applyFont="1" applyFill="1" applyBorder="1" applyAlignment="1">
      <alignment wrapText="1"/>
    </xf>
    <xf numFmtId="164" fontId="8" fillId="0" borderId="13" xfId="1" applyFont="1" applyFill="1" applyBorder="1"/>
    <xf numFmtId="164" fontId="8" fillId="0" borderId="20" xfId="1" applyFont="1" applyFill="1" applyBorder="1"/>
    <xf numFmtId="164" fontId="7" fillId="2" borderId="3" xfId="1" applyFont="1" applyFill="1" applyBorder="1" applyAlignment="1">
      <alignment wrapText="1"/>
    </xf>
    <xf numFmtId="164" fontId="9" fillId="2" borderId="2" xfId="1" applyFont="1" applyFill="1" applyBorder="1"/>
    <xf numFmtId="164" fontId="8" fillId="2" borderId="2" xfId="1" applyFont="1" applyFill="1" applyBorder="1" applyAlignment="1">
      <alignment wrapText="1"/>
    </xf>
    <xf numFmtId="164" fontId="9" fillId="2" borderId="2" xfId="1" applyFont="1" applyFill="1" applyBorder="1" applyAlignment="1">
      <alignment wrapText="1"/>
    </xf>
    <xf numFmtId="164" fontId="6" fillId="2" borderId="2" xfId="1" applyFont="1" applyFill="1" applyBorder="1" applyAlignment="1">
      <alignment wrapText="1"/>
    </xf>
    <xf numFmtId="164" fontId="13" fillId="2" borderId="2" xfId="1" applyFont="1" applyFill="1" applyBorder="1" applyAlignment="1">
      <alignment wrapText="1"/>
    </xf>
    <xf numFmtId="164" fontId="7" fillId="2" borderId="10" xfId="1" applyFont="1" applyFill="1" applyBorder="1"/>
    <xf numFmtId="0" fontId="0" fillId="2" borderId="0" xfId="0" applyFill="1"/>
    <xf numFmtId="164" fontId="7" fillId="2" borderId="10" xfId="1" applyFont="1" applyFill="1" applyBorder="1" applyAlignment="1">
      <alignment wrapText="1"/>
    </xf>
    <xf numFmtId="0" fontId="6" fillId="4" borderId="1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15" fillId="0" borderId="0" xfId="0" applyFont="1"/>
    <xf numFmtId="164" fontId="15" fillId="0" borderId="0" xfId="0" applyNumberFormat="1" applyFont="1"/>
    <xf numFmtId="164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7" fillId="2" borderId="14" xfId="1" applyFont="1" applyFill="1" applyBorder="1"/>
    <xf numFmtId="164" fontId="6" fillId="2" borderId="10" xfId="1" applyFont="1" applyFill="1" applyBorder="1" applyAlignment="1">
      <alignment wrapText="1"/>
    </xf>
    <xf numFmtId="0" fontId="2" fillId="0" borderId="9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164" fontId="10" fillId="0" borderId="0" xfId="1" applyFont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</cellXfs>
  <cellStyles count="3">
    <cellStyle name="Moeda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FFCCFF"/>
      <color rgb="FFCCFFFF"/>
      <color rgb="FF99CCFF"/>
      <color rgb="FFFF7C80"/>
      <color rgb="FF6789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13"/>
  <sheetViews>
    <sheetView tabSelected="1" view="pageLayout" topLeftCell="B1" zoomScale="80" zoomScaleNormal="100" zoomScalePageLayoutView="80" workbookViewId="0">
      <selection activeCell="I3" sqref="I3"/>
    </sheetView>
  </sheetViews>
  <sheetFormatPr defaultColWidth="9.140625" defaultRowHeight="15" x14ac:dyDescent="0.25"/>
  <cols>
    <col min="1" max="1" width="5.7109375" style="38" customWidth="1"/>
    <col min="2" max="2" width="26" style="1" customWidth="1"/>
    <col min="3" max="3" width="22.28515625" style="1" customWidth="1"/>
    <col min="4" max="4" width="24" style="1" customWidth="1"/>
    <col min="5" max="5" width="21.5703125" style="1" customWidth="1"/>
    <col min="6" max="6" width="21.7109375" style="1" customWidth="1"/>
    <col min="7" max="7" width="22.28515625" style="1" customWidth="1"/>
    <col min="8" max="8" width="23.5703125" style="1" customWidth="1"/>
    <col min="9" max="9" width="23.140625" customWidth="1"/>
    <col min="10" max="10" width="17" customWidth="1"/>
    <col min="11" max="11" width="18.5703125" customWidth="1"/>
    <col min="12" max="13" width="8.85546875" customWidth="1"/>
    <col min="14" max="16384" width="9.140625" style="1"/>
  </cols>
  <sheetData>
    <row r="1" spans="1:8" ht="42" customHeight="1" thickTop="1" thickBot="1" x14ac:dyDescent="0.3">
      <c r="A1" s="39"/>
      <c r="B1" s="40" t="s">
        <v>0</v>
      </c>
      <c r="C1" s="41" t="s">
        <v>29</v>
      </c>
      <c r="D1" s="41" t="s">
        <v>30</v>
      </c>
      <c r="E1" s="41" t="s">
        <v>31</v>
      </c>
      <c r="F1" s="41" t="s">
        <v>32</v>
      </c>
      <c r="G1" s="41" t="s">
        <v>33</v>
      </c>
      <c r="H1" s="42" t="s">
        <v>34</v>
      </c>
    </row>
    <row r="2" spans="1:8" ht="32.25" customHeight="1" x14ac:dyDescent="0.25">
      <c r="A2" s="43">
        <v>1</v>
      </c>
      <c r="B2" s="20" t="s">
        <v>1</v>
      </c>
      <c r="C2" s="21">
        <f>SUM(C3:C16)</f>
        <v>37690942.400000006</v>
      </c>
      <c r="D2" s="21">
        <f t="shared" ref="D2:F2" si="0">SUM(D3:D16)</f>
        <v>36529425.280000001</v>
      </c>
      <c r="E2" s="21">
        <f t="shared" si="0"/>
        <v>36664117.489999995</v>
      </c>
      <c r="F2" s="21">
        <f t="shared" si="0"/>
        <v>39773565.699999996</v>
      </c>
      <c r="G2" s="21">
        <f>SUM(G3:G16)</f>
        <v>39406947.770000003</v>
      </c>
      <c r="H2" s="44">
        <f>SUM(H3:H16)</f>
        <v>38101965.100000009</v>
      </c>
    </row>
    <row r="3" spans="1:8" ht="45.75" customHeight="1" x14ac:dyDescent="0.25">
      <c r="A3" s="88"/>
      <c r="B3" s="2" t="s">
        <v>16</v>
      </c>
      <c r="C3" s="11">
        <v>29958</v>
      </c>
      <c r="D3" s="3">
        <v>25139.15</v>
      </c>
      <c r="E3" s="3">
        <v>19580.45</v>
      </c>
      <c r="F3" s="3">
        <v>9420.58</v>
      </c>
      <c r="G3" s="29">
        <v>2000597.79</v>
      </c>
      <c r="H3" s="73">
        <v>500392.8</v>
      </c>
    </row>
    <row r="4" spans="1:8" ht="29.25" customHeight="1" x14ac:dyDescent="0.25">
      <c r="A4" s="89"/>
      <c r="B4" s="2" t="s">
        <v>15</v>
      </c>
      <c r="C4" s="11">
        <v>29014957.48</v>
      </c>
      <c r="D4" s="3">
        <v>27040225.350000001</v>
      </c>
      <c r="E4" s="3">
        <v>26512836.93</v>
      </c>
      <c r="F4" s="3">
        <v>26571518.600000001</v>
      </c>
      <c r="G4" s="29">
        <v>25043998.170000002</v>
      </c>
      <c r="H4" s="73">
        <v>25904163.510000002</v>
      </c>
    </row>
    <row r="5" spans="1:8" ht="45" customHeight="1" x14ac:dyDescent="0.25">
      <c r="A5" s="89"/>
      <c r="B5" s="2" t="s">
        <v>17</v>
      </c>
      <c r="C5" s="11">
        <v>532.6</v>
      </c>
      <c r="D5" s="3">
        <v>4499.87</v>
      </c>
      <c r="E5" s="3">
        <v>4529.93</v>
      </c>
      <c r="F5" s="3">
        <v>5930.47</v>
      </c>
      <c r="G5" s="29">
        <v>148358.32999999999</v>
      </c>
      <c r="H5" s="73">
        <v>172028.05</v>
      </c>
    </row>
    <row r="6" spans="1:8" ht="30.75" customHeight="1" x14ac:dyDescent="0.25">
      <c r="A6" s="89"/>
      <c r="B6" s="2" t="s">
        <v>18</v>
      </c>
      <c r="C6" s="11">
        <v>7244721.2800000003</v>
      </c>
      <c r="D6" s="3">
        <v>7980232.3600000003</v>
      </c>
      <c r="E6" s="3">
        <v>8492729.9900000002</v>
      </c>
      <c r="F6" s="3">
        <v>8567648.9600000009</v>
      </c>
      <c r="G6" s="29">
        <v>8412772.1600000001</v>
      </c>
      <c r="H6" s="73">
        <v>8586547.7599999998</v>
      </c>
    </row>
    <row r="7" spans="1:8" ht="46.5" customHeight="1" x14ac:dyDescent="0.25">
      <c r="A7" s="89"/>
      <c r="B7" s="2" t="s">
        <v>19</v>
      </c>
      <c r="C7" s="11">
        <v>282.95999999999998</v>
      </c>
      <c r="D7" s="3">
        <v>5020.24</v>
      </c>
      <c r="E7" s="3">
        <v>5101.83</v>
      </c>
      <c r="F7" s="3">
        <v>2263.2800000000002</v>
      </c>
      <c r="G7" s="29">
        <v>883586.9</v>
      </c>
      <c r="H7" s="73">
        <v>290322.14</v>
      </c>
    </row>
    <row r="8" spans="1:8" ht="31.5" customHeight="1" x14ac:dyDescent="0.25">
      <c r="A8" s="89"/>
      <c r="B8" s="2" t="s">
        <v>20</v>
      </c>
      <c r="C8" s="11">
        <v>1267712.56</v>
      </c>
      <c r="D8" s="3">
        <v>1305401.73</v>
      </c>
      <c r="E8" s="3">
        <v>1419854.08</v>
      </c>
      <c r="F8" s="3">
        <v>1755525.48</v>
      </c>
      <c r="G8" s="29">
        <v>1422628.54</v>
      </c>
      <c r="H8" s="73">
        <v>1426024.33</v>
      </c>
    </row>
    <row r="9" spans="1:8" ht="45" customHeight="1" x14ac:dyDescent="0.25">
      <c r="A9" s="89"/>
      <c r="B9" s="2" t="s">
        <v>36</v>
      </c>
      <c r="C9" s="11">
        <v>113523.13</v>
      </c>
      <c r="D9" s="3">
        <v>8814.4</v>
      </c>
      <c r="E9" s="3">
        <v>75101.14</v>
      </c>
      <c r="F9" s="3">
        <v>3640.11</v>
      </c>
      <c r="G9" s="29">
        <v>99298.06</v>
      </c>
      <c r="H9" s="73">
        <v>143516.34</v>
      </c>
    </row>
    <row r="10" spans="1:8" ht="31.5" customHeight="1" x14ac:dyDescent="0.25">
      <c r="A10" s="89"/>
      <c r="B10" s="2" t="s">
        <v>37</v>
      </c>
      <c r="C10" s="11">
        <v>19254.39</v>
      </c>
      <c r="D10" s="3">
        <v>160092.18</v>
      </c>
      <c r="E10" s="3">
        <v>134383.14000000001</v>
      </c>
      <c r="F10" s="3">
        <v>248100.44</v>
      </c>
      <c r="G10" s="29">
        <v>0</v>
      </c>
      <c r="H10" s="73">
        <v>0</v>
      </c>
    </row>
    <row r="11" spans="1:8" ht="42" customHeight="1" x14ac:dyDescent="0.25">
      <c r="A11" s="89"/>
      <c r="B11" s="2" t="s">
        <v>56</v>
      </c>
      <c r="C11" s="11">
        <v>0</v>
      </c>
      <c r="D11" s="3">
        <v>0</v>
      </c>
      <c r="E11" s="29">
        <v>0</v>
      </c>
      <c r="F11" s="37">
        <v>239705.68</v>
      </c>
      <c r="G11" s="29">
        <v>992074.21</v>
      </c>
      <c r="H11" s="73">
        <v>992859.6100000001</v>
      </c>
    </row>
    <row r="12" spans="1:8" ht="31.5" customHeight="1" x14ac:dyDescent="0.25">
      <c r="A12" s="89"/>
      <c r="B12" s="2" t="s">
        <v>57</v>
      </c>
      <c r="C12" s="11">
        <v>0</v>
      </c>
      <c r="D12" s="3">
        <v>0</v>
      </c>
      <c r="E12" s="29">
        <v>0</v>
      </c>
      <c r="F12" s="37">
        <v>2369812.1</v>
      </c>
      <c r="G12" s="29">
        <v>0</v>
      </c>
      <c r="H12" s="73">
        <v>0</v>
      </c>
    </row>
    <row r="13" spans="1:8" ht="45" customHeight="1" x14ac:dyDescent="0.25">
      <c r="A13" s="89"/>
      <c r="B13" s="2" t="s">
        <v>48</v>
      </c>
      <c r="C13" s="11">
        <v>0</v>
      </c>
      <c r="D13" s="11">
        <v>0</v>
      </c>
      <c r="E13" s="11">
        <v>0</v>
      </c>
      <c r="F13" s="3">
        <v>0</v>
      </c>
      <c r="G13" s="29">
        <v>303642.56</v>
      </c>
      <c r="H13" s="73">
        <v>86110.56</v>
      </c>
    </row>
    <row r="14" spans="1:8" ht="31.5" customHeight="1" x14ac:dyDescent="0.25">
      <c r="A14" s="89"/>
      <c r="B14" s="2" t="s">
        <v>49</v>
      </c>
      <c r="C14" s="11">
        <v>0</v>
      </c>
      <c r="D14" s="11">
        <v>0</v>
      </c>
      <c r="E14" s="11">
        <v>0</v>
      </c>
      <c r="F14" s="3">
        <v>0</v>
      </c>
      <c r="G14" s="29">
        <v>0</v>
      </c>
      <c r="H14" s="45">
        <v>0</v>
      </c>
    </row>
    <row r="15" spans="1:8" ht="42" customHeight="1" x14ac:dyDescent="0.25">
      <c r="A15" s="89"/>
      <c r="B15" s="2" t="s">
        <v>50</v>
      </c>
      <c r="C15" s="11">
        <v>0</v>
      </c>
      <c r="D15" s="11">
        <v>0</v>
      </c>
      <c r="E15" s="11">
        <v>0</v>
      </c>
      <c r="F15" s="7">
        <v>0</v>
      </c>
      <c r="G15" s="29">
        <v>99991.05</v>
      </c>
      <c r="H15" s="45">
        <v>0</v>
      </c>
    </row>
    <row r="16" spans="1:8" ht="31.5" customHeight="1" thickBot="1" x14ac:dyDescent="0.3">
      <c r="A16" s="90"/>
      <c r="B16" s="46" t="s">
        <v>51</v>
      </c>
      <c r="C16" s="47">
        <v>0</v>
      </c>
      <c r="D16" s="48">
        <v>0</v>
      </c>
      <c r="E16" s="49">
        <v>0</v>
      </c>
      <c r="F16" s="50">
        <v>0</v>
      </c>
      <c r="G16" s="49">
        <v>0</v>
      </c>
      <c r="H16" s="51">
        <v>0</v>
      </c>
    </row>
    <row r="17" spans="1:10" ht="16.5" thickTop="1" thickBot="1" x14ac:dyDescent="0.3">
      <c r="B17" s="4"/>
      <c r="C17" s="4"/>
      <c r="D17" s="5"/>
      <c r="E17" s="5"/>
      <c r="F17" s="5"/>
      <c r="G17" s="5"/>
      <c r="H17" s="5"/>
    </row>
    <row r="18" spans="1:10" ht="27" customHeight="1" thickTop="1" x14ac:dyDescent="0.25">
      <c r="A18" s="52">
        <v>2</v>
      </c>
      <c r="B18" s="53" t="s">
        <v>2</v>
      </c>
      <c r="C18" s="54">
        <f>SUM(C19:C29)</f>
        <v>13831407.780000001</v>
      </c>
      <c r="D18" s="54">
        <f t="shared" ref="D18:E18" si="1">SUM(D19:D29)</f>
        <v>13001367.580000002</v>
      </c>
      <c r="E18" s="54">
        <f t="shared" si="1"/>
        <v>14979646.390000001</v>
      </c>
      <c r="F18" s="54">
        <f>SUM(F19:F29)</f>
        <v>12975280.070000002</v>
      </c>
      <c r="G18" s="54">
        <f>SUM(G19:G29)</f>
        <v>12463560.579999998</v>
      </c>
      <c r="H18" s="54">
        <f>SUM(H19:H29)</f>
        <v>12546100.019999998</v>
      </c>
    </row>
    <row r="19" spans="1:10" ht="34.5" customHeight="1" x14ac:dyDescent="0.25">
      <c r="A19" s="88"/>
      <c r="B19" s="2" t="s">
        <v>3</v>
      </c>
      <c r="C19" s="26">
        <v>2368039.04</v>
      </c>
      <c r="D19" s="3">
        <v>4580826.16</v>
      </c>
      <c r="E19" s="3">
        <v>3930914.5800000005</v>
      </c>
      <c r="F19" s="3">
        <v>3998536.33</v>
      </c>
      <c r="G19" s="29">
        <v>4155202.4</v>
      </c>
      <c r="H19" s="73">
        <v>4023837.76</v>
      </c>
    </row>
    <row r="20" spans="1:10" ht="27" customHeight="1" x14ac:dyDescent="0.25">
      <c r="A20" s="89"/>
      <c r="B20" s="2" t="s">
        <v>4</v>
      </c>
      <c r="C20" s="3">
        <v>8359168.21</v>
      </c>
      <c r="D20" s="3">
        <v>6633642.71</v>
      </c>
      <c r="E20" s="3">
        <v>6553142.71</v>
      </c>
      <c r="F20" s="3">
        <v>6572292.21</v>
      </c>
      <c r="G20" s="29">
        <v>6524260.21</v>
      </c>
      <c r="H20" s="73">
        <v>6541882.21</v>
      </c>
    </row>
    <row r="21" spans="1:10" ht="27" customHeight="1" x14ac:dyDescent="0.25">
      <c r="A21" s="89"/>
      <c r="B21" s="2" t="s">
        <v>5</v>
      </c>
      <c r="C21" s="3">
        <v>2778019.18</v>
      </c>
      <c r="D21" s="3">
        <v>1525080.66</v>
      </c>
      <c r="E21" s="3">
        <v>1369238.95</v>
      </c>
      <c r="F21" s="3">
        <v>1404238.59</v>
      </c>
      <c r="G21" s="29">
        <v>1401728.03</v>
      </c>
      <c r="H21" s="73">
        <v>1255814.93</v>
      </c>
    </row>
    <row r="22" spans="1:10" ht="27" customHeight="1" x14ac:dyDescent="0.25">
      <c r="A22" s="89"/>
      <c r="B22" s="2" t="s">
        <v>35</v>
      </c>
      <c r="C22" s="3">
        <v>80000</v>
      </c>
      <c r="D22" s="3">
        <v>80000</v>
      </c>
      <c r="E22" s="29">
        <v>80000</v>
      </c>
      <c r="F22" s="29">
        <v>80000</v>
      </c>
      <c r="G22" s="29">
        <v>80000</v>
      </c>
      <c r="H22" s="73">
        <v>0</v>
      </c>
    </row>
    <row r="23" spans="1:10" ht="27" customHeight="1" x14ac:dyDescent="0.25">
      <c r="A23" s="89"/>
      <c r="B23" s="2" t="s">
        <v>21</v>
      </c>
      <c r="C23" s="3">
        <f>89877.01+5669.99+22513.92+132.13</f>
        <v>118193.05</v>
      </c>
      <c r="D23" s="3">
        <f>59807.47+4371.69+21617.35+290.96</f>
        <v>86087.470000000016</v>
      </c>
      <c r="E23" s="29">
        <f>-21441.24-3567.55-5204.53-282.7-3843.58</f>
        <v>-34339.599999999999</v>
      </c>
      <c r="F23" s="68">
        <f>(37231.96+2215.23+10419.31)-(642.35+112.67)</f>
        <v>49111.48</v>
      </c>
      <c r="G23" s="29">
        <f>60165.34+3395.79+18775.6</f>
        <v>82336.73</v>
      </c>
      <c r="H23" s="73">
        <f>52162.68+3130.16+16926.47</f>
        <v>72219.31</v>
      </c>
    </row>
    <row r="24" spans="1:10" ht="27" customHeight="1" x14ac:dyDescent="0.25">
      <c r="A24" s="89"/>
      <c r="B24" s="6" t="s">
        <v>22</v>
      </c>
      <c r="C24" s="10">
        <f>26816.93+7491.64</f>
        <v>34308.57</v>
      </c>
      <c r="D24" s="3">
        <f>26602.15+866.28</f>
        <v>27468.43</v>
      </c>
      <c r="E24" s="29">
        <f>37465.29+21.7+118.05</f>
        <v>37605.040000000001</v>
      </c>
      <c r="F24" s="68">
        <f>50465.48+885+(385.15-118.2)+6216.97</f>
        <v>57834.400000000001</v>
      </c>
      <c r="G24" s="29">
        <f>47603.96+0+1000+579.7</f>
        <v>49183.659999999996</v>
      </c>
      <c r="H24" s="73">
        <f>60128.81+0+6713.76</f>
        <v>66842.569999999992</v>
      </c>
    </row>
    <row r="25" spans="1:10" ht="23.25" customHeight="1" x14ac:dyDescent="0.25">
      <c r="A25" s="89"/>
      <c r="B25" s="2" t="s">
        <v>6</v>
      </c>
      <c r="C25" s="11">
        <v>93679.73</v>
      </c>
      <c r="D25" s="7">
        <f>1720+66150.15</f>
        <v>67870.149999999994</v>
      </c>
      <c r="E25" s="29">
        <f>9736.91+86135.13+1041.54</f>
        <v>96913.58</v>
      </c>
      <c r="F25" s="68">
        <f>9642.23+72946.08</f>
        <v>82588.31</v>
      </c>
      <c r="G25" s="29">
        <f>5639.62+54299.53</f>
        <v>59939.15</v>
      </c>
      <c r="H25" s="73">
        <v>79955.12</v>
      </c>
      <c r="I25" s="74"/>
    </row>
    <row r="26" spans="1:10" ht="23.25" customHeight="1" x14ac:dyDescent="0.25">
      <c r="A26" s="89"/>
      <c r="B26" s="2" t="s">
        <v>39</v>
      </c>
      <c r="C26" s="11">
        <v>0</v>
      </c>
      <c r="D26" s="7">
        <v>0</v>
      </c>
      <c r="E26" s="29">
        <v>2946171.13</v>
      </c>
      <c r="F26" s="68">
        <f>(318282.59+28762.55)-20000</f>
        <v>327045.14</v>
      </c>
      <c r="G26" s="29">
        <f>(98924.06+11986.34)-(1351.79+82500)</f>
        <v>27058.61</v>
      </c>
      <c r="H26" s="73">
        <f>505548.12-H27</f>
        <v>57566.270000000019</v>
      </c>
      <c r="I26" s="74"/>
    </row>
    <row r="27" spans="1:10" ht="23.25" customHeight="1" x14ac:dyDescent="0.25">
      <c r="A27" s="89"/>
      <c r="B27" s="2" t="s">
        <v>52</v>
      </c>
      <c r="C27" s="11">
        <v>0</v>
      </c>
      <c r="D27" s="7">
        <v>0</v>
      </c>
      <c r="E27" s="29">
        <v>0</v>
      </c>
      <c r="F27" s="68">
        <v>303642.56</v>
      </c>
      <c r="G27" s="29">
        <f>82500+1351.79</f>
        <v>83851.789999999994</v>
      </c>
      <c r="H27" s="73">
        <v>447981.85</v>
      </c>
      <c r="I27" s="74"/>
      <c r="J27" s="74"/>
    </row>
    <row r="28" spans="1:10" ht="23.25" customHeight="1" x14ac:dyDescent="0.25">
      <c r="A28" s="89"/>
      <c r="B28" s="2" t="s">
        <v>53</v>
      </c>
      <c r="C28" s="11">
        <v>0</v>
      </c>
      <c r="D28" s="7">
        <v>0</v>
      </c>
      <c r="E28" s="29">
        <v>0</v>
      </c>
      <c r="F28" s="68">
        <v>99991.05</v>
      </c>
      <c r="G28" s="29">
        <v>0</v>
      </c>
      <c r="H28" s="73">
        <v>0</v>
      </c>
    </row>
    <row r="29" spans="1:10" ht="23.25" customHeight="1" thickBot="1" x14ac:dyDescent="0.3">
      <c r="A29" s="90"/>
      <c r="B29" s="46" t="s">
        <v>7</v>
      </c>
      <c r="C29" s="47">
        <v>0</v>
      </c>
      <c r="D29" s="48">
        <v>392</v>
      </c>
      <c r="E29" s="48">
        <v>0</v>
      </c>
      <c r="F29" s="55">
        <v>0</v>
      </c>
      <c r="G29" s="49">
        <v>0</v>
      </c>
      <c r="H29" s="82"/>
    </row>
    <row r="30" spans="1:10" ht="16.5" thickTop="1" thickBot="1" x14ac:dyDescent="0.3">
      <c r="B30" s="4"/>
      <c r="C30" s="4"/>
      <c r="D30" s="5"/>
      <c r="E30" s="5"/>
      <c r="F30" s="5"/>
      <c r="G30" s="5"/>
      <c r="H30" s="5"/>
    </row>
    <row r="31" spans="1:10" ht="26.25" customHeight="1" thickTop="1" x14ac:dyDescent="0.25">
      <c r="A31" s="76">
        <v>3</v>
      </c>
      <c r="B31" s="53" t="s">
        <v>23</v>
      </c>
      <c r="C31" s="56">
        <f>C32+C36+C40+C44+C48+C52+C55+C58+C62+C65+C68+C73+C77+C90+C81+C84+C86+C88</f>
        <v>14899245.17</v>
      </c>
      <c r="D31" s="56">
        <f t="shared" ref="D31:G31" si="2">D32+D36+D40+D44+D48+D52+D55+D58+D62+D65+D68+D73+D77+D90+D81+D84+D86+D88</f>
        <v>12798805.219999999</v>
      </c>
      <c r="E31" s="56">
        <f t="shared" si="2"/>
        <v>11773284.6</v>
      </c>
      <c r="F31" s="56">
        <f t="shared" si="2"/>
        <v>13259309.690000001</v>
      </c>
      <c r="G31" s="56">
        <f t="shared" si="2"/>
        <v>13708604.100000001</v>
      </c>
      <c r="H31" s="57">
        <f>H32+H36+H40+H44+H48+H52+H55+H58+H62+H65+H68+H73+H77+H90+H81+H84+H86+H88</f>
        <v>14414865.039999997</v>
      </c>
      <c r="I31" s="32"/>
    </row>
    <row r="32" spans="1:10" ht="26.25" x14ac:dyDescent="0.25">
      <c r="A32" s="84"/>
      <c r="B32" s="8" t="s">
        <v>40</v>
      </c>
      <c r="C32" s="9">
        <f>C33+C34+C35</f>
        <v>605805.75</v>
      </c>
      <c r="D32" s="9">
        <f>D33+D34+D35</f>
        <v>649324.41</v>
      </c>
      <c r="E32" s="9">
        <f t="shared" ref="E32" si="3">E33+E34+E35</f>
        <v>613130.16999999993</v>
      </c>
      <c r="F32" s="9">
        <f>F33+F34+F35</f>
        <v>604554.51</v>
      </c>
      <c r="G32" s="69">
        <f t="shared" ref="G32" si="4">G33+G34+G35</f>
        <v>540747.62</v>
      </c>
      <c r="H32" s="58">
        <f>H33+H34+H35</f>
        <v>1081645.67</v>
      </c>
    </row>
    <row r="33" spans="1:11" x14ac:dyDescent="0.25">
      <c r="A33" s="85"/>
      <c r="B33" s="6" t="s">
        <v>8</v>
      </c>
      <c r="C33" s="10">
        <v>346007.51</v>
      </c>
      <c r="D33" s="10">
        <v>407022.99</v>
      </c>
      <c r="E33" s="10">
        <v>330631.74</v>
      </c>
      <c r="F33" s="10">
        <v>348534.3</v>
      </c>
      <c r="G33" s="16">
        <v>357321.46</v>
      </c>
      <c r="H33" s="59">
        <v>845467.56</v>
      </c>
      <c r="I33" s="30"/>
      <c r="J33" s="31"/>
      <c r="K33" s="32"/>
    </row>
    <row r="34" spans="1:11" x14ac:dyDescent="0.25">
      <c r="A34" s="85"/>
      <c r="B34" s="6" t="s">
        <v>9</v>
      </c>
      <c r="C34" s="10">
        <v>259798.24</v>
      </c>
      <c r="D34" s="10">
        <v>235101.42</v>
      </c>
      <c r="E34" s="10">
        <v>282498.43</v>
      </c>
      <c r="F34" s="10">
        <v>256020.21</v>
      </c>
      <c r="G34" s="16">
        <v>183426.16</v>
      </c>
      <c r="H34" s="59">
        <v>236178.11</v>
      </c>
      <c r="I34" s="30"/>
      <c r="J34" s="31"/>
      <c r="K34" s="32"/>
    </row>
    <row r="35" spans="1:11" x14ac:dyDescent="0.25">
      <c r="A35" s="86"/>
      <c r="B35" s="6" t="s">
        <v>27</v>
      </c>
      <c r="C35" s="10">
        <v>0</v>
      </c>
      <c r="D35" s="10">
        <v>7200</v>
      </c>
      <c r="E35" s="10">
        <v>0</v>
      </c>
      <c r="F35" s="10">
        <v>0</v>
      </c>
      <c r="G35" s="16">
        <v>0</v>
      </c>
      <c r="H35" s="59">
        <v>0</v>
      </c>
      <c r="I35" s="30"/>
      <c r="J35" s="31"/>
      <c r="K35" s="32"/>
    </row>
    <row r="36" spans="1:11" ht="26.25" x14ac:dyDescent="0.25">
      <c r="A36" s="84"/>
      <c r="B36" s="8" t="s">
        <v>41</v>
      </c>
      <c r="C36" s="9">
        <f t="shared" ref="C36" si="5">C37+C38+C39</f>
        <v>160760.35</v>
      </c>
      <c r="D36" s="9">
        <f>D37+D38+D39</f>
        <v>228646.7</v>
      </c>
      <c r="E36" s="9">
        <f t="shared" ref="E36" si="6">E37+E38+E39</f>
        <v>177817.48</v>
      </c>
      <c r="F36" s="9">
        <f>F37+F38+F39</f>
        <v>163678.16</v>
      </c>
      <c r="G36" s="69">
        <f t="shared" ref="G36" si="7">G37+G38+G39</f>
        <v>149278.73000000001</v>
      </c>
      <c r="H36" s="58">
        <f>H37+H38+H39</f>
        <v>220184.92</v>
      </c>
      <c r="I36" s="30"/>
      <c r="J36" s="31"/>
      <c r="K36" s="32"/>
    </row>
    <row r="37" spans="1:11" x14ac:dyDescent="0.25">
      <c r="A37" s="85"/>
      <c r="B37" s="6" t="s">
        <v>8</v>
      </c>
      <c r="C37" s="10">
        <v>110013.42</v>
      </c>
      <c r="D37" s="10">
        <v>151548.15</v>
      </c>
      <c r="E37" s="10">
        <v>152721.85</v>
      </c>
      <c r="F37" s="10">
        <v>111807.23</v>
      </c>
      <c r="G37" s="16">
        <v>109010.52</v>
      </c>
      <c r="H37" s="59">
        <v>185812.85</v>
      </c>
      <c r="I37" s="30"/>
      <c r="J37" s="31"/>
      <c r="K37" s="32"/>
    </row>
    <row r="38" spans="1:11" x14ac:dyDescent="0.25">
      <c r="A38" s="85"/>
      <c r="B38" s="2" t="s">
        <v>9</v>
      </c>
      <c r="C38" s="10">
        <v>50746.93</v>
      </c>
      <c r="D38" s="11">
        <v>77098.55</v>
      </c>
      <c r="E38" s="11">
        <v>25095.63</v>
      </c>
      <c r="F38" s="11">
        <v>51870.93</v>
      </c>
      <c r="G38" s="16">
        <v>40268.21</v>
      </c>
      <c r="H38" s="59">
        <v>34372.07</v>
      </c>
      <c r="I38" s="30"/>
    </row>
    <row r="39" spans="1:11" x14ac:dyDescent="0.25">
      <c r="A39" s="86"/>
      <c r="B39" s="2" t="s">
        <v>27</v>
      </c>
      <c r="C39" s="10">
        <v>0</v>
      </c>
      <c r="D39" s="11">
        <v>0</v>
      </c>
      <c r="E39" s="11">
        <v>0</v>
      </c>
      <c r="F39" s="11">
        <v>0</v>
      </c>
      <c r="G39" s="16">
        <v>0</v>
      </c>
      <c r="H39" s="59">
        <v>0</v>
      </c>
      <c r="I39" s="30"/>
    </row>
    <row r="40" spans="1:11" x14ac:dyDescent="0.25">
      <c r="A40" s="84"/>
      <c r="B40" s="12" t="s">
        <v>42</v>
      </c>
      <c r="C40" s="9">
        <f t="shared" ref="C40" si="8">C41+C42+C43</f>
        <v>91866.739999999991</v>
      </c>
      <c r="D40" s="13">
        <f>D41+D42+D43</f>
        <v>111016.20999999999</v>
      </c>
      <c r="E40" s="13">
        <f t="shared" ref="E40" si="9">E41+E42+E43</f>
        <v>86080.13</v>
      </c>
      <c r="F40" s="13">
        <f>F41+F42+F43</f>
        <v>102512.93</v>
      </c>
      <c r="G40" s="69">
        <f t="shared" ref="G40" si="10">G41+G42+G43</f>
        <v>78504.639999999999</v>
      </c>
      <c r="H40" s="60">
        <f>H41+H42+H43</f>
        <v>85742.39</v>
      </c>
      <c r="I40" s="30"/>
    </row>
    <row r="41" spans="1:11" x14ac:dyDescent="0.25">
      <c r="A41" s="85"/>
      <c r="B41" s="2" t="s">
        <v>8</v>
      </c>
      <c r="C41" s="10">
        <v>56403.1</v>
      </c>
      <c r="D41" s="11">
        <v>53290.68</v>
      </c>
      <c r="E41" s="11">
        <v>63032.81</v>
      </c>
      <c r="F41" s="11">
        <v>62107.3</v>
      </c>
      <c r="G41" s="16">
        <v>51241.66</v>
      </c>
      <c r="H41" s="59">
        <v>57215.78</v>
      </c>
      <c r="I41" s="30"/>
      <c r="J41" s="31"/>
    </row>
    <row r="42" spans="1:11" x14ac:dyDescent="0.25">
      <c r="A42" s="85"/>
      <c r="B42" s="2" t="s">
        <v>9</v>
      </c>
      <c r="C42" s="10">
        <v>35463.64</v>
      </c>
      <c r="D42" s="11">
        <v>57725.53</v>
      </c>
      <c r="E42" s="11">
        <v>23047.32</v>
      </c>
      <c r="F42" s="11">
        <v>40405.629999999997</v>
      </c>
      <c r="G42" s="16">
        <v>27262.98</v>
      </c>
      <c r="H42" s="59">
        <v>28526.61</v>
      </c>
      <c r="I42" s="30"/>
      <c r="J42" s="31"/>
    </row>
    <row r="43" spans="1:11" x14ac:dyDescent="0.25">
      <c r="A43" s="86"/>
      <c r="B43" s="2" t="s">
        <v>27</v>
      </c>
      <c r="C43" s="10">
        <v>0</v>
      </c>
      <c r="D43" s="11">
        <v>0</v>
      </c>
      <c r="E43" s="11">
        <v>0</v>
      </c>
      <c r="F43" s="11">
        <v>0</v>
      </c>
      <c r="G43" s="16">
        <v>0</v>
      </c>
      <c r="H43" s="59">
        <v>0</v>
      </c>
      <c r="I43" s="30"/>
    </row>
    <row r="44" spans="1:11" x14ac:dyDescent="0.25">
      <c r="A44" s="84"/>
      <c r="B44" s="14" t="s">
        <v>43</v>
      </c>
      <c r="C44" s="9">
        <f t="shared" ref="C44" si="11">C45+C46+C47</f>
        <v>96758.080000000002</v>
      </c>
      <c r="D44" s="13">
        <f>D45+D46+D47</f>
        <v>118700.64</v>
      </c>
      <c r="E44" s="13">
        <f t="shared" ref="E44" si="12">E45+E46+E47</f>
        <v>85058.18</v>
      </c>
      <c r="F44" s="13">
        <f>F45+F46+F47</f>
        <v>122359.3</v>
      </c>
      <c r="G44" s="69">
        <f t="shared" ref="G44" si="13">G45+G46+G47</f>
        <v>86863.28</v>
      </c>
      <c r="H44" s="60">
        <f>H45+H46+H47</f>
        <v>113103.59</v>
      </c>
      <c r="I44" s="30"/>
    </row>
    <row r="45" spans="1:11" x14ac:dyDescent="0.25">
      <c r="A45" s="85"/>
      <c r="B45" s="2" t="s">
        <v>8</v>
      </c>
      <c r="C45" s="10">
        <v>59774.03</v>
      </c>
      <c r="D45" s="11">
        <v>58311.67</v>
      </c>
      <c r="E45" s="11">
        <v>58645.03</v>
      </c>
      <c r="F45" s="11">
        <v>61795.349999999991</v>
      </c>
      <c r="G45" s="16">
        <v>54747.64</v>
      </c>
      <c r="H45" s="59">
        <v>83458.75</v>
      </c>
      <c r="I45" s="30"/>
    </row>
    <row r="46" spans="1:11" x14ac:dyDescent="0.25">
      <c r="A46" s="85"/>
      <c r="B46" s="2" t="s">
        <v>9</v>
      </c>
      <c r="C46" s="10">
        <v>36984.050000000003</v>
      </c>
      <c r="D46" s="11">
        <v>58598.97</v>
      </c>
      <c r="E46" s="11">
        <v>26413.15</v>
      </c>
      <c r="F46" s="11">
        <v>60563.950000000012</v>
      </c>
      <c r="G46" s="16">
        <v>32115.64</v>
      </c>
      <c r="H46" s="59">
        <v>29644.84</v>
      </c>
      <c r="I46" s="30"/>
    </row>
    <row r="47" spans="1:11" x14ac:dyDescent="0.25">
      <c r="A47" s="86"/>
      <c r="B47" s="2" t="s">
        <v>27</v>
      </c>
      <c r="C47" s="10">
        <v>0</v>
      </c>
      <c r="D47" s="11">
        <v>1790</v>
      </c>
      <c r="E47" s="11">
        <v>0</v>
      </c>
      <c r="F47" s="11">
        <v>0</v>
      </c>
      <c r="G47" s="16">
        <v>0</v>
      </c>
      <c r="H47" s="59">
        <v>0</v>
      </c>
      <c r="I47" s="30"/>
    </row>
    <row r="48" spans="1:11" ht="26.25" x14ac:dyDescent="0.25">
      <c r="A48" s="84"/>
      <c r="B48" s="14" t="s">
        <v>47</v>
      </c>
      <c r="C48" s="9">
        <f t="shared" ref="C48" si="14">C49+C50+C51</f>
        <v>91549.1</v>
      </c>
      <c r="D48" s="13">
        <f>D49+D50+D51</f>
        <v>96873.829999999987</v>
      </c>
      <c r="E48" s="13">
        <f t="shared" ref="E48" si="15">E49+E50+E51</f>
        <v>87406.42</v>
      </c>
      <c r="F48" s="13">
        <f>F49+F50+F51</f>
        <v>97601.919999999998</v>
      </c>
      <c r="G48" s="69">
        <f t="shared" ref="G48" si="16">G49+G50+G51</f>
        <v>80821.489999999991</v>
      </c>
      <c r="H48" s="60">
        <f>H49+H50+H51</f>
        <v>70060.289999999994</v>
      </c>
      <c r="I48" s="30"/>
    </row>
    <row r="49" spans="1:9" x14ac:dyDescent="0.25">
      <c r="A49" s="85"/>
      <c r="B49" s="2" t="s">
        <v>8</v>
      </c>
      <c r="C49" s="10">
        <v>45943.11</v>
      </c>
      <c r="D49" s="11">
        <v>44554.84</v>
      </c>
      <c r="E49" s="11">
        <v>45973.49</v>
      </c>
      <c r="F49" s="11">
        <v>58231.11</v>
      </c>
      <c r="G49" s="16">
        <v>46353.56</v>
      </c>
      <c r="H49" s="59">
        <v>43253.49</v>
      </c>
      <c r="I49" s="30"/>
    </row>
    <row r="50" spans="1:9" x14ac:dyDescent="0.25">
      <c r="A50" s="85"/>
      <c r="B50" s="2" t="s">
        <v>9</v>
      </c>
      <c r="C50" s="10">
        <v>45605.99</v>
      </c>
      <c r="D50" s="11">
        <v>52318.99</v>
      </c>
      <c r="E50" s="11">
        <v>41432.93</v>
      </c>
      <c r="F50" s="11">
        <v>39370.81</v>
      </c>
      <c r="G50" s="16">
        <v>34467.93</v>
      </c>
      <c r="H50" s="59">
        <v>26806.799999999999</v>
      </c>
      <c r="I50" s="30"/>
    </row>
    <row r="51" spans="1:9" x14ac:dyDescent="0.25">
      <c r="A51" s="86"/>
      <c r="B51" s="6" t="s">
        <v>27</v>
      </c>
      <c r="C51" s="27">
        <v>0</v>
      </c>
      <c r="D51" s="15">
        <v>0</v>
      </c>
      <c r="E51" s="15">
        <v>0</v>
      </c>
      <c r="F51" s="11">
        <v>0</v>
      </c>
      <c r="G51" s="70">
        <v>0</v>
      </c>
      <c r="H51" s="61">
        <v>0</v>
      </c>
      <c r="I51" s="30"/>
    </row>
    <row r="52" spans="1:9" ht="26.25" x14ac:dyDescent="0.25">
      <c r="A52" s="84"/>
      <c r="B52" s="12" t="s">
        <v>10</v>
      </c>
      <c r="C52" s="9">
        <f t="shared" ref="C52" si="17">C53+C54</f>
        <v>87353.33</v>
      </c>
      <c r="D52" s="13">
        <f>D53+D54</f>
        <v>80162.19</v>
      </c>
      <c r="E52" s="13">
        <f t="shared" ref="E52" si="18">E53+E54</f>
        <v>82904.149999999994</v>
      </c>
      <c r="F52" s="13">
        <f>F53+F54</f>
        <v>68300.830000000016</v>
      </c>
      <c r="G52" s="69">
        <f t="shared" ref="G52" si="19">G53+G54</f>
        <v>81432.160000000003</v>
      </c>
      <c r="H52" s="60">
        <f>H53+H54</f>
        <v>70567.959999999992</v>
      </c>
      <c r="I52" s="30"/>
    </row>
    <row r="53" spans="1:9" x14ac:dyDescent="0.25">
      <c r="A53" s="85"/>
      <c r="B53" s="2" t="s">
        <v>8</v>
      </c>
      <c r="C53" s="10">
        <v>63319.17</v>
      </c>
      <c r="D53" s="11">
        <v>58145.64</v>
      </c>
      <c r="E53" s="11">
        <v>63315.76</v>
      </c>
      <c r="F53" s="11">
        <v>58660.150000000016</v>
      </c>
      <c r="G53" s="16">
        <v>67681.33</v>
      </c>
      <c r="H53" s="59">
        <v>58453.17</v>
      </c>
      <c r="I53" s="30"/>
    </row>
    <row r="54" spans="1:9" x14ac:dyDescent="0.25">
      <c r="A54" s="86"/>
      <c r="B54" s="2" t="s">
        <v>9</v>
      </c>
      <c r="C54" s="10">
        <v>24034.16</v>
      </c>
      <c r="D54" s="11">
        <v>22016.55</v>
      </c>
      <c r="E54" s="11">
        <v>19588.39</v>
      </c>
      <c r="F54" s="11">
        <v>9640.6800000000021</v>
      </c>
      <c r="G54" s="16">
        <v>13750.83</v>
      </c>
      <c r="H54" s="59">
        <v>12114.79</v>
      </c>
      <c r="I54" s="30"/>
    </row>
    <row r="55" spans="1:9" ht="26.25" x14ac:dyDescent="0.25">
      <c r="A55" s="84"/>
      <c r="B55" s="14" t="s">
        <v>46</v>
      </c>
      <c r="C55" s="9">
        <f t="shared" ref="C55" si="20">C56+C57</f>
        <v>364096.95</v>
      </c>
      <c r="D55" s="13">
        <f>D56+D57</f>
        <v>731097.3</v>
      </c>
      <c r="E55" s="13">
        <f t="shared" ref="E55" si="21">E56+E57</f>
        <v>628535.27</v>
      </c>
      <c r="F55" s="13">
        <f>F56+F57</f>
        <v>382158.07999999996</v>
      </c>
      <c r="G55" s="69">
        <f t="shared" ref="G55" si="22">G56+G57</f>
        <v>590816.33000000007</v>
      </c>
      <c r="H55" s="60">
        <f>H56+H57</f>
        <v>2178135.89</v>
      </c>
      <c r="I55" s="30"/>
    </row>
    <row r="56" spans="1:9" x14ac:dyDescent="0.25">
      <c r="A56" s="85"/>
      <c r="B56" s="2" t="s">
        <v>8</v>
      </c>
      <c r="C56" s="10">
        <v>175003.51</v>
      </c>
      <c r="D56" s="11">
        <v>215532.31</v>
      </c>
      <c r="E56" s="11">
        <v>176863.43</v>
      </c>
      <c r="F56" s="11">
        <v>229776.68999999997</v>
      </c>
      <c r="G56" s="16">
        <v>181036.89</v>
      </c>
      <c r="H56" s="59">
        <v>226406.54</v>
      </c>
      <c r="I56" s="30"/>
    </row>
    <row r="57" spans="1:9" x14ac:dyDescent="0.25">
      <c r="A57" s="86"/>
      <c r="B57" s="2" t="s">
        <v>9</v>
      </c>
      <c r="C57" s="10">
        <v>189093.44</v>
      </c>
      <c r="D57" s="11">
        <v>515564.99</v>
      </c>
      <c r="E57" s="11">
        <v>451671.84</v>
      </c>
      <c r="F57" s="11">
        <v>152381.38999999996</v>
      </c>
      <c r="G57" s="16">
        <v>409779.44</v>
      </c>
      <c r="H57" s="59">
        <v>1951729.35</v>
      </c>
      <c r="I57" s="30"/>
    </row>
    <row r="58" spans="1:9" ht="26.25" x14ac:dyDescent="0.25">
      <c r="A58" s="84"/>
      <c r="B58" s="8" t="s">
        <v>11</v>
      </c>
      <c r="C58" s="9">
        <f t="shared" ref="C58" si="23">C59+C60+C61</f>
        <v>261564.05</v>
      </c>
      <c r="D58" s="13">
        <f>D59+D60+D61</f>
        <v>276004.17</v>
      </c>
      <c r="E58" s="13">
        <f t="shared" ref="E58" si="24">E59+E60+E61</f>
        <v>236382.08000000002</v>
      </c>
      <c r="F58" s="13">
        <f>F59+F60+F61</f>
        <v>239266.05</v>
      </c>
      <c r="G58" s="69">
        <f t="shared" ref="G58" si="25">G59+G60+G61</f>
        <v>229310.48</v>
      </c>
      <c r="H58" s="60">
        <f>H59+H60+H61</f>
        <v>230166.99</v>
      </c>
      <c r="I58" s="30"/>
    </row>
    <row r="59" spans="1:9" x14ac:dyDescent="0.25">
      <c r="A59" s="85"/>
      <c r="B59" s="6" t="s">
        <v>8</v>
      </c>
      <c r="C59" s="27">
        <v>140459.57</v>
      </c>
      <c r="D59" s="15">
        <v>149206.09</v>
      </c>
      <c r="E59" s="15">
        <v>135315.97</v>
      </c>
      <c r="F59" s="11">
        <v>146864.22</v>
      </c>
      <c r="G59" s="70">
        <v>147148.48000000001</v>
      </c>
      <c r="H59" s="61">
        <v>137721.1</v>
      </c>
      <c r="I59" s="30"/>
    </row>
    <row r="60" spans="1:9" x14ac:dyDescent="0.25">
      <c r="A60" s="85"/>
      <c r="B60" s="6" t="s">
        <v>9</v>
      </c>
      <c r="C60" s="27">
        <v>121104.48</v>
      </c>
      <c r="D60" s="15">
        <v>122948.08</v>
      </c>
      <c r="E60" s="15">
        <v>101066.11</v>
      </c>
      <c r="F60" s="11">
        <v>92401.829999999973</v>
      </c>
      <c r="G60" s="70">
        <v>82162</v>
      </c>
      <c r="H60" s="61">
        <v>92445.89</v>
      </c>
      <c r="I60" s="30"/>
    </row>
    <row r="61" spans="1:9" x14ac:dyDescent="0.25">
      <c r="A61" s="86"/>
      <c r="B61" s="6" t="s">
        <v>27</v>
      </c>
      <c r="C61" s="27">
        <v>0</v>
      </c>
      <c r="D61" s="15">
        <v>3850</v>
      </c>
      <c r="E61" s="15">
        <v>0</v>
      </c>
      <c r="F61" s="11">
        <v>0</v>
      </c>
      <c r="G61" s="70">
        <v>0</v>
      </c>
      <c r="H61" s="61">
        <v>0</v>
      </c>
      <c r="I61" s="30"/>
    </row>
    <row r="62" spans="1:9" ht="26.25" x14ac:dyDescent="0.25">
      <c r="A62" s="84"/>
      <c r="B62" s="17" t="s">
        <v>12</v>
      </c>
      <c r="C62" s="9">
        <f t="shared" ref="C62" si="26">C63+C64</f>
        <v>0</v>
      </c>
      <c r="D62" s="13">
        <f>D63+D64</f>
        <v>3444.87</v>
      </c>
      <c r="E62" s="13">
        <f t="shared" ref="E62:H62" si="27">E63+E64</f>
        <v>721.86</v>
      </c>
      <c r="F62" s="13">
        <f>F63+F64</f>
        <v>0</v>
      </c>
      <c r="G62" s="69">
        <f t="shared" ref="G62" si="28">G63+G64</f>
        <v>0</v>
      </c>
      <c r="H62" s="60">
        <f t="shared" si="27"/>
        <v>0</v>
      </c>
      <c r="I62" s="30"/>
    </row>
    <row r="63" spans="1:9" x14ac:dyDescent="0.25">
      <c r="A63" s="85"/>
      <c r="B63" s="6" t="s">
        <v>8</v>
      </c>
      <c r="C63" s="10">
        <v>0</v>
      </c>
      <c r="D63" s="11">
        <v>850</v>
      </c>
      <c r="E63" s="11">
        <v>0</v>
      </c>
      <c r="F63" s="11"/>
      <c r="G63" s="16">
        <v>0</v>
      </c>
      <c r="H63" s="59">
        <v>0</v>
      </c>
      <c r="I63" s="30"/>
    </row>
    <row r="64" spans="1:9" x14ac:dyDescent="0.25">
      <c r="A64" s="86"/>
      <c r="B64" s="6" t="s">
        <v>9</v>
      </c>
      <c r="C64" s="10">
        <v>0</v>
      </c>
      <c r="D64" s="11">
        <v>2594.87</v>
      </c>
      <c r="E64" s="11">
        <v>721.86</v>
      </c>
      <c r="F64" s="11"/>
      <c r="G64" s="16">
        <v>0</v>
      </c>
      <c r="H64" s="59">
        <v>0</v>
      </c>
      <c r="I64" s="30"/>
    </row>
    <row r="65" spans="1:9" x14ac:dyDescent="0.25">
      <c r="A65" s="91"/>
      <c r="B65" s="17" t="s">
        <v>45</v>
      </c>
      <c r="C65" s="9">
        <f>C66+C67</f>
        <v>1089789.3599999999</v>
      </c>
      <c r="D65" s="13">
        <f>D66+D67</f>
        <v>1236615.8500000001</v>
      </c>
      <c r="E65" s="13">
        <f t="shared" ref="E65:H65" si="29">E66+E67</f>
        <v>26000</v>
      </c>
      <c r="F65" s="13">
        <f>F66+F67</f>
        <v>0</v>
      </c>
      <c r="G65" s="69">
        <f t="shared" ref="G65" si="30">G66+G67</f>
        <v>0</v>
      </c>
      <c r="H65" s="59">
        <f t="shared" si="29"/>
        <v>0</v>
      </c>
      <c r="I65" s="30"/>
    </row>
    <row r="66" spans="1:9" x14ac:dyDescent="0.25">
      <c r="A66" s="92"/>
      <c r="B66" s="6" t="s">
        <v>8</v>
      </c>
      <c r="C66" s="10">
        <v>20246.88</v>
      </c>
      <c r="D66" s="11">
        <v>204</v>
      </c>
      <c r="E66" s="11">
        <v>0</v>
      </c>
      <c r="F66" s="11">
        <v>0</v>
      </c>
      <c r="G66" s="16">
        <v>0</v>
      </c>
      <c r="H66" s="59">
        <v>0</v>
      </c>
      <c r="I66" s="30"/>
    </row>
    <row r="67" spans="1:9" x14ac:dyDescent="0.25">
      <c r="A67" s="93"/>
      <c r="B67" s="6" t="s">
        <v>9</v>
      </c>
      <c r="C67" s="10">
        <v>1069542.48</v>
      </c>
      <c r="D67" s="11">
        <v>1236411.8500000001</v>
      </c>
      <c r="E67" s="11">
        <v>26000</v>
      </c>
      <c r="F67" s="11">
        <v>0</v>
      </c>
      <c r="G67" s="16">
        <v>0</v>
      </c>
      <c r="H67" s="59">
        <v>0</v>
      </c>
      <c r="I67" s="30"/>
    </row>
    <row r="68" spans="1:9" x14ac:dyDescent="0.25">
      <c r="A68" s="84"/>
      <c r="B68" s="17" t="s">
        <v>44</v>
      </c>
      <c r="C68" s="9">
        <f t="shared" ref="C68:H68" si="31">SUM(C69:C72)</f>
        <v>2816635.6599999997</v>
      </c>
      <c r="D68" s="13">
        <f t="shared" si="31"/>
        <v>1531412.45</v>
      </c>
      <c r="E68" s="13">
        <f t="shared" si="31"/>
        <v>1095487.7</v>
      </c>
      <c r="F68" s="13">
        <f t="shared" si="31"/>
        <v>928956.46</v>
      </c>
      <c r="G68" s="69">
        <f t="shared" si="31"/>
        <v>2052203.62</v>
      </c>
      <c r="H68" s="60">
        <f t="shared" si="31"/>
        <v>1289792.31</v>
      </c>
      <c r="I68" s="30"/>
    </row>
    <row r="69" spans="1:9" x14ac:dyDescent="0.25">
      <c r="A69" s="85"/>
      <c r="B69" s="6" t="s">
        <v>8</v>
      </c>
      <c r="C69" s="10">
        <v>75125.27</v>
      </c>
      <c r="D69" s="11">
        <v>115692.18</v>
      </c>
      <c r="E69" s="11">
        <v>61498.59</v>
      </c>
      <c r="F69" s="11">
        <v>70229.319999999992</v>
      </c>
      <c r="G69" s="16">
        <v>56210.83</v>
      </c>
      <c r="H69" s="59">
        <v>66805.22</v>
      </c>
      <c r="I69" s="30"/>
    </row>
    <row r="70" spans="1:9" x14ac:dyDescent="0.25">
      <c r="A70" s="85"/>
      <c r="B70" s="6" t="s">
        <v>24</v>
      </c>
      <c r="C70" s="27">
        <v>2695892.53</v>
      </c>
      <c r="D70" s="11">
        <v>1369160.68</v>
      </c>
      <c r="E70" s="11">
        <v>987018.35</v>
      </c>
      <c r="F70" s="11">
        <v>813574.5</v>
      </c>
      <c r="G70" s="16">
        <v>1852538.98</v>
      </c>
      <c r="H70" s="59">
        <v>1181498.6399999999</v>
      </c>
      <c r="I70" s="30"/>
    </row>
    <row r="71" spans="1:9" x14ac:dyDescent="0.25">
      <c r="A71" s="85"/>
      <c r="B71" s="6" t="s">
        <v>9</v>
      </c>
      <c r="C71" s="16">
        <f>5319.58+247.67</f>
        <v>5567.25</v>
      </c>
      <c r="D71" s="16">
        <f>5707.12+801.86</f>
        <v>6508.98</v>
      </c>
      <c r="E71" s="16">
        <f>5769.59+1150.56</f>
        <v>6920.15</v>
      </c>
      <c r="F71" s="16">
        <f>4402.03+700</f>
        <v>5102.03</v>
      </c>
      <c r="G71" s="16">
        <f>102403.2+1000</f>
        <v>103403.2</v>
      </c>
      <c r="H71" s="59">
        <f>2545.43+5050.66</f>
        <v>7596.09</v>
      </c>
      <c r="I71" s="30"/>
    </row>
    <row r="72" spans="1:9" ht="26.25" x14ac:dyDescent="0.25">
      <c r="A72" s="86"/>
      <c r="B72" s="6" t="s">
        <v>26</v>
      </c>
      <c r="C72" s="10">
        <v>40050.61</v>
      </c>
      <c r="D72" s="11">
        <v>40050.61</v>
      </c>
      <c r="E72" s="11">
        <v>40050.61</v>
      </c>
      <c r="F72" s="11">
        <v>40050.61</v>
      </c>
      <c r="G72" s="16">
        <v>40050.61</v>
      </c>
      <c r="H72" s="59">
        <v>33892.36</v>
      </c>
      <c r="I72" s="30"/>
    </row>
    <row r="73" spans="1:9" x14ac:dyDescent="0.25">
      <c r="A73" s="84"/>
      <c r="B73" s="17" t="s">
        <v>13</v>
      </c>
      <c r="C73" s="9">
        <f>SUM(C74:C76)</f>
        <v>7870062.6900000004</v>
      </c>
      <c r="D73" s="13">
        <f>SUM(D74:D76)</f>
        <v>6356020.4899999993</v>
      </c>
      <c r="E73" s="13">
        <f t="shared" ref="E73" si="32">SUM(E74:E76)</f>
        <v>6673746.7199999997</v>
      </c>
      <c r="F73" s="13">
        <f>SUM(F74:F76)</f>
        <v>6828748.3600000003</v>
      </c>
      <c r="G73" s="69">
        <f t="shared" ref="G73" si="33">SUM(G74:G76)</f>
        <v>6563050.96</v>
      </c>
      <c r="H73" s="60">
        <f>SUM(H74:H76)</f>
        <v>7339890.0699999994</v>
      </c>
      <c r="I73" s="30"/>
    </row>
    <row r="74" spans="1:9" x14ac:dyDescent="0.25">
      <c r="A74" s="85"/>
      <c r="B74" s="6" t="s">
        <v>8</v>
      </c>
      <c r="C74" s="10">
        <v>227858.91</v>
      </c>
      <c r="D74" s="11">
        <v>213124.18</v>
      </c>
      <c r="E74" s="11">
        <v>201987.81</v>
      </c>
      <c r="F74" s="11">
        <v>230077.89999999991</v>
      </c>
      <c r="G74" s="16">
        <v>216460.47</v>
      </c>
      <c r="H74" s="75">
        <v>198868.51</v>
      </c>
      <c r="I74" s="30"/>
    </row>
    <row r="75" spans="1:9" ht="27" customHeight="1" x14ac:dyDescent="0.25">
      <c r="A75" s="85"/>
      <c r="B75" s="6" t="s">
        <v>25</v>
      </c>
      <c r="C75" s="27">
        <v>7617471.8900000006</v>
      </c>
      <c r="D75" s="11">
        <v>6104855.6299999999</v>
      </c>
      <c r="E75" s="11">
        <v>6376876.5899999999</v>
      </c>
      <c r="F75" s="11">
        <v>6564029.0199999996</v>
      </c>
      <c r="G75" s="16">
        <v>6319067.2000000002</v>
      </c>
      <c r="H75" s="75">
        <v>7114018.0999999996</v>
      </c>
      <c r="I75" s="30"/>
    </row>
    <row r="76" spans="1:9" x14ac:dyDescent="0.25">
      <c r="A76" s="86"/>
      <c r="B76" s="6" t="s">
        <v>9</v>
      </c>
      <c r="C76" s="10">
        <v>24731.890000000003</v>
      </c>
      <c r="D76" s="16">
        <f>37876.74+163.94</f>
        <v>38040.68</v>
      </c>
      <c r="E76" s="16">
        <f>94763.78+118.54</f>
        <v>94882.319999999992</v>
      </c>
      <c r="F76" s="16">
        <f>32016.44+2625</f>
        <v>34641.440000000002</v>
      </c>
      <c r="G76" s="16">
        <v>27523.29</v>
      </c>
      <c r="H76" s="75">
        <v>27003.46</v>
      </c>
      <c r="I76" s="30"/>
    </row>
    <row r="77" spans="1:9" x14ac:dyDescent="0.25">
      <c r="A77" s="84"/>
      <c r="B77" s="17" t="s">
        <v>14</v>
      </c>
      <c r="C77" s="9">
        <f t="shared" ref="C77" si="34">SUM(C78:C80)</f>
        <v>1311508.3999999999</v>
      </c>
      <c r="D77" s="9">
        <f>SUM(D78:D80)</f>
        <v>1338906.57</v>
      </c>
      <c r="E77" s="9">
        <f>SUM(E78:E80)</f>
        <v>1609625.5899999999</v>
      </c>
      <c r="F77" s="9">
        <f>SUM(F78:F80)</f>
        <v>1538512.99</v>
      </c>
      <c r="G77" s="69">
        <f>SUM(G78:G80)</f>
        <v>2791565.32</v>
      </c>
      <c r="H77" s="83">
        <f>SUM(H78:H80)</f>
        <v>1627031.2600000002</v>
      </c>
      <c r="I77" s="30"/>
    </row>
    <row r="78" spans="1:9" x14ac:dyDescent="0.25">
      <c r="A78" s="85"/>
      <c r="B78" s="6" t="s">
        <v>8</v>
      </c>
      <c r="C78" s="10">
        <v>1096984.03</v>
      </c>
      <c r="D78" s="10">
        <v>1115384.07</v>
      </c>
      <c r="E78" s="10">
        <v>1106724.7</v>
      </c>
      <c r="F78" s="10">
        <v>1279898.21</v>
      </c>
      <c r="G78" s="16">
        <v>1264968.6499999999</v>
      </c>
      <c r="H78" s="75">
        <v>1093708.8600000001</v>
      </c>
      <c r="I78" s="30"/>
    </row>
    <row r="79" spans="1:9" x14ac:dyDescent="0.25">
      <c r="A79" s="85"/>
      <c r="B79" s="18" t="s">
        <v>9</v>
      </c>
      <c r="C79" s="67">
        <v>214524.37</v>
      </c>
      <c r="D79" s="67">
        <v>193522.5</v>
      </c>
      <c r="E79" s="67">
        <v>200999.53</v>
      </c>
      <c r="F79" s="67">
        <v>171375.58</v>
      </c>
      <c r="G79" s="67">
        <v>192887.7</v>
      </c>
      <c r="H79" s="75">
        <v>161231.51</v>
      </c>
      <c r="I79" s="30"/>
    </row>
    <row r="80" spans="1:9" x14ac:dyDescent="0.25">
      <c r="A80" s="86"/>
      <c r="B80" s="6" t="s">
        <v>27</v>
      </c>
      <c r="C80" s="16">
        <v>0</v>
      </c>
      <c r="D80" s="16">
        <v>30000</v>
      </c>
      <c r="E80" s="16">
        <v>301901.36</v>
      </c>
      <c r="F80" s="16">
        <v>87239.2</v>
      </c>
      <c r="G80" s="16">
        <v>1333708.97</v>
      </c>
      <c r="H80" s="75">
        <v>372090.89</v>
      </c>
      <c r="I80" s="30"/>
    </row>
    <row r="81" spans="1:9" x14ac:dyDescent="0.25">
      <c r="A81" s="84"/>
      <c r="B81" s="17" t="s">
        <v>38</v>
      </c>
      <c r="C81" s="33">
        <f t="shared" ref="C81:G81" si="35">SUM(C82:C83)</f>
        <v>51494.71</v>
      </c>
      <c r="D81" s="33">
        <f t="shared" si="35"/>
        <v>40579.54</v>
      </c>
      <c r="E81" s="33">
        <f t="shared" si="35"/>
        <v>37461.03</v>
      </c>
      <c r="F81" s="33">
        <f t="shared" si="35"/>
        <v>238546.79</v>
      </c>
      <c r="G81" s="71">
        <f t="shared" si="35"/>
        <v>35781.72</v>
      </c>
      <c r="H81" s="83">
        <f>SUM(H82:H83)</f>
        <v>87098.37</v>
      </c>
      <c r="I81" s="30"/>
    </row>
    <row r="82" spans="1:9" x14ac:dyDescent="0.25">
      <c r="A82" s="85"/>
      <c r="B82" s="6" t="s">
        <v>8</v>
      </c>
      <c r="C82" s="10">
        <v>33577.64</v>
      </c>
      <c r="D82" s="10">
        <v>34283.46</v>
      </c>
      <c r="E82" s="10">
        <v>33774.239999999998</v>
      </c>
      <c r="F82" s="10">
        <v>38124.79</v>
      </c>
      <c r="G82" s="16">
        <v>34033.69</v>
      </c>
      <c r="H82" s="75">
        <v>39583.19</v>
      </c>
      <c r="I82" s="30"/>
    </row>
    <row r="83" spans="1:9" x14ac:dyDescent="0.25">
      <c r="A83" s="86"/>
      <c r="B83" s="6" t="s">
        <v>9</v>
      </c>
      <c r="C83" s="10">
        <v>17917.07</v>
      </c>
      <c r="D83" s="10">
        <v>6296.08</v>
      </c>
      <c r="E83" s="10">
        <v>3686.79</v>
      </c>
      <c r="F83" s="10">
        <v>200422</v>
      </c>
      <c r="G83" s="16">
        <v>1748.03</v>
      </c>
      <c r="H83" s="75">
        <v>47515.18</v>
      </c>
      <c r="I83" s="30"/>
    </row>
    <row r="84" spans="1:9" x14ac:dyDescent="0.25">
      <c r="A84" s="84"/>
      <c r="B84" s="17" t="s">
        <v>54</v>
      </c>
      <c r="C84" s="33">
        <f>SUM(C85)</f>
        <v>0</v>
      </c>
      <c r="D84" s="33">
        <f t="shared" ref="D84:E84" si="36">SUM(D85)</f>
        <v>0</v>
      </c>
      <c r="E84" s="33">
        <f t="shared" si="36"/>
        <v>332927.81999999995</v>
      </c>
      <c r="F84" s="36">
        <f>SUM(F85)</f>
        <v>1944113.31</v>
      </c>
      <c r="G84" s="72">
        <v>28204.7</v>
      </c>
      <c r="H84" s="83">
        <f>H85</f>
        <v>21445.329999999998</v>
      </c>
      <c r="I84" s="30"/>
    </row>
    <row r="85" spans="1:9" x14ac:dyDescent="0.25">
      <c r="A85" s="86"/>
      <c r="B85" s="6" t="s">
        <v>9</v>
      </c>
      <c r="C85" s="10">
        <v>0</v>
      </c>
      <c r="D85" s="10">
        <v>0</v>
      </c>
      <c r="E85" s="16">
        <v>332927.81999999995</v>
      </c>
      <c r="F85" s="27">
        <v>1944113.31</v>
      </c>
      <c r="G85" s="16">
        <v>28204.7</v>
      </c>
      <c r="H85" s="75">
        <f>21413.98+31.35</f>
        <v>21445.329999999998</v>
      </c>
      <c r="I85" s="30"/>
    </row>
    <row r="86" spans="1:9" x14ac:dyDescent="0.25">
      <c r="A86" s="84"/>
      <c r="B86" s="17" t="s">
        <v>58</v>
      </c>
      <c r="C86" s="33">
        <f>SUM(C87)</f>
        <v>0</v>
      </c>
      <c r="D86" s="33">
        <f t="shared" ref="D86:E86" si="37">SUM(D87)</f>
        <v>0</v>
      </c>
      <c r="E86" s="33">
        <f t="shared" si="37"/>
        <v>0</v>
      </c>
      <c r="F86" s="33">
        <f t="shared" ref="F86:G86" si="38">SUM(F87)</f>
        <v>0</v>
      </c>
      <c r="G86" s="71">
        <f t="shared" si="38"/>
        <v>300032</v>
      </c>
      <c r="H86" s="75">
        <v>0</v>
      </c>
      <c r="I86" s="30"/>
    </row>
    <row r="87" spans="1:9" x14ac:dyDescent="0.25">
      <c r="A87" s="86"/>
      <c r="B87" s="6" t="s">
        <v>9</v>
      </c>
      <c r="C87" s="10">
        <v>0</v>
      </c>
      <c r="D87" s="10">
        <v>0</v>
      </c>
      <c r="E87" s="16">
        <v>0</v>
      </c>
      <c r="F87" s="10">
        <v>0</v>
      </c>
      <c r="G87" s="16">
        <v>300032</v>
      </c>
      <c r="H87" s="75">
        <v>0</v>
      </c>
      <c r="I87" s="30"/>
    </row>
    <row r="88" spans="1:9" x14ac:dyDescent="0.25">
      <c r="A88" s="84"/>
      <c r="B88" s="17" t="s">
        <v>55</v>
      </c>
      <c r="C88" s="33">
        <f>SUM(C89)</f>
        <v>0</v>
      </c>
      <c r="D88" s="33">
        <f t="shared" ref="D88:E88" si="39">SUM(D89)</f>
        <v>0</v>
      </c>
      <c r="E88" s="33">
        <f t="shared" si="39"/>
        <v>0</v>
      </c>
      <c r="F88" s="33">
        <f t="shared" ref="F88" si="40">SUM(F89)</f>
        <v>0</v>
      </c>
      <c r="G88" s="71">
        <f t="shared" ref="G88" si="41">SUM(G89)</f>
        <v>99991.05</v>
      </c>
      <c r="H88" s="75">
        <v>0</v>
      </c>
      <c r="I88" s="30"/>
    </row>
    <row r="89" spans="1:9" x14ac:dyDescent="0.25">
      <c r="A89" s="86"/>
      <c r="B89" s="6" t="s">
        <v>9</v>
      </c>
      <c r="C89" s="10">
        <v>0</v>
      </c>
      <c r="D89" s="10">
        <v>0</v>
      </c>
      <c r="E89" s="16">
        <v>0</v>
      </c>
      <c r="F89" s="10">
        <v>0</v>
      </c>
      <c r="G89" s="10">
        <v>99991.05</v>
      </c>
      <c r="H89" s="75">
        <v>0</v>
      </c>
      <c r="I89" s="30"/>
    </row>
    <row r="90" spans="1:9" ht="15.75" thickBot="1" x14ac:dyDescent="0.3">
      <c r="A90" s="62"/>
      <c r="B90" s="63" t="s">
        <v>28</v>
      </c>
      <c r="C90" s="64">
        <v>0</v>
      </c>
      <c r="D90" s="65">
        <v>0</v>
      </c>
      <c r="E90" s="65">
        <v>0</v>
      </c>
      <c r="F90" s="65">
        <v>0</v>
      </c>
      <c r="G90" s="66">
        <v>0</v>
      </c>
      <c r="H90" s="75">
        <v>0</v>
      </c>
      <c r="I90" s="30"/>
    </row>
    <row r="91" spans="1:9" ht="10.5" customHeight="1" thickTop="1" x14ac:dyDescent="0.25">
      <c r="B91" s="19"/>
      <c r="C91" s="19"/>
      <c r="D91" s="5"/>
      <c r="E91" s="5"/>
      <c r="F91" s="5"/>
      <c r="G91" s="5"/>
      <c r="H91" s="22"/>
    </row>
    <row r="92" spans="1:9" x14ac:dyDescent="0.25">
      <c r="B92" s="80"/>
      <c r="C92" s="22"/>
      <c r="D92" s="22"/>
      <c r="E92" s="22"/>
      <c r="F92" s="22"/>
      <c r="G92" s="22"/>
      <c r="H92" s="22"/>
      <c r="I92" s="1"/>
    </row>
    <row r="93" spans="1:9" x14ac:dyDescent="0.25">
      <c r="B93" s="81"/>
      <c r="C93" s="22"/>
      <c r="D93" s="22"/>
      <c r="E93" s="22"/>
      <c r="F93" s="22"/>
      <c r="G93" s="22"/>
      <c r="H93" s="22"/>
      <c r="I93" s="22"/>
    </row>
    <row r="94" spans="1:9" x14ac:dyDescent="0.25">
      <c r="B94" s="81"/>
      <c r="C94" s="22"/>
      <c r="D94" s="22"/>
      <c r="E94" s="22"/>
      <c r="F94" s="22"/>
      <c r="G94" s="22"/>
      <c r="H94" s="22"/>
      <c r="I94" s="22"/>
    </row>
    <row r="95" spans="1:9" x14ac:dyDescent="0.25">
      <c r="G95" s="22"/>
      <c r="H95" s="22"/>
      <c r="I95" s="1"/>
    </row>
    <row r="96" spans="1:9" x14ac:dyDescent="0.25">
      <c r="C96" s="22"/>
      <c r="D96" s="22"/>
      <c r="E96" s="22"/>
      <c r="F96" s="22"/>
      <c r="G96" s="22"/>
      <c r="H96" s="22"/>
      <c r="I96" s="23"/>
    </row>
    <row r="97" spans="2:9" x14ac:dyDescent="0.25">
      <c r="B97" s="78"/>
      <c r="C97" s="79"/>
      <c r="D97" s="79"/>
      <c r="E97" s="79"/>
      <c r="F97" s="79"/>
      <c r="G97" s="79"/>
      <c r="H97" s="79"/>
      <c r="I97" s="1"/>
    </row>
    <row r="98" spans="2:9" x14ac:dyDescent="0.25">
      <c r="B98" s="34"/>
      <c r="C98" s="35"/>
      <c r="D98" s="35"/>
      <c r="E98" s="35"/>
      <c r="F98" s="35"/>
      <c r="G98" s="35"/>
      <c r="H98" s="35"/>
      <c r="I98" s="23"/>
    </row>
    <row r="99" spans="2:9" ht="15.75" x14ac:dyDescent="0.25">
      <c r="B99" s="77"/>
      <c r="C99" s="23"/>
      <c r="D99" s="23"/>
      <c r="E99" s="23"/>
      <c r="F99" s="23"/>
      <c r="G99" s="22"/>
      <c r="H99" s="23"/>
      <c r="I99" s="23"/>
    </row>
    <row r="100" spans="2:9" ht="15.75" x14ac:dyDescent="0.25">
      <c r="B100" s="77"/>
      <c r="C100" s="23"/>
      <c r="D100" s="23"/>
      <c r="E100" s="23"/>
      <c r="F100" s="23"/>
      <c r="G100" s="23"/>
      <c r="H100" s="23"/>
      <c r="I100" s="1"/>
    </row>
    <row r="101" spans="2:9" ht="15.75" x14ac:dyDescent="0.25">
      <c r="B101" s="77"/>
      <c r="C101" s="23"/>
      <c r="D101" s="23"/>
      <c r="E101" s="23"/>
      <c r="F101" s="23"/>
      <c r="G101" s="23"/>
      <c r="H101" s="23"/>
      <c r="I101" s="1"/>
    </row>
    <row r="102" spans="2:9" ht="15.75" x14ac:dyDescent="0.25">
      <c r="B102" s="77"/>
      <c r="C102" s="23"/>
      <c r="D102" s="23"/>
      <c r="E102" s="23"/>
      <c r="F102" s="23"/>
      <c r="G102" s="23"/>
      <c r="H102" s="23"/>
      <c r="I102" s="1"/>
    </row>
    <row r="103" spans="2:9" ht="15.75" x14ac:dyDescent="0.25">
      <c r="B103" s="77"/>
      <c r="C103" s="23"/>
      <c r="D103" s="23"/>
      <c r="E103" s="23"/>
      <c r="F103" s="23"/>
      <c r="G103" s="23"/>
      <c r="H103" s="23"/>
      <c r="I103" s="1"/>
    </row>
    <row r="104" spans="2:9" ht="15.75" x14ac:dyDescent="0.25">
      <c r="B104" s="77"/>
      <c r="C104" s="23"/>
      <c r="D104" s="23"/>
      <c r="E104" s="23"/>
      <c r="F104" s="23"/>
      <c r="G104" s="23"/>
      <c r="H104" s="23"/>
      <c r="I104" s="1"/>
    </row>
    <row r="105" spans="2:9" ht="15.75" x14ac:dyDescent="0.25">
      <c r="B105" s="77"/>
      <c r="C105" s="23"/>
      <c r="D105" s="23"/>
      <c r="E105" s="23"/>
      <c r="F105" s="23"/>
      <c r="G105" s="23"/>
      <c r="H105" s="25"/>
      <c r="I105" s="1"/>
    </row>
    <row r="106" spans="2:9" x14ac:dyDescent="0.25">
      <c r="B106" s="24"/>
      <c r="C106" s="25"/>
      <c r="D106" s="25"/>
      <c r="E106" s="25"/>
      <c r="F106" s="25"/>
      <c r="G106" s="25"/>
      <c r="H106" s="25"/>
    </row>
    <row r="107" spans="2:9" x14ac:dyDescent="0.25">
      <c r="C107" s="22"/>
      <c r="D107" s="22"/>
      <c r="E107" s="22"/>
      <c r="F107" s="22"/>
      <c r="G107" s="22"/>
      <c r="H107" s="22"/>
    </row>
    <row r="108" spans="2:9" ht="18.75" x14ac:dyDescent="0.3">
      <c r="C108" s="23"/>
      <c r="D108" s="87"/>
      <c r="E108" s="87"/>
      <c r="F108" s="28"/>
      <c r="H108" s="22"/>
    </row>
    <row r="109" spans="2:9" x14ac:dyDescent="0.25">
      <c r="C109" s="23"/>
      <c r="D109" s="23"/>
      <c r="E109" s="23"/>
      <c r="F109" s="22"/>
      <c r="H109" s="22"/>
    </row>
    <row r="110" spans="2:9" x14ac:dyDescent="0.25">
      <c r="D110" s="23"/>
      <c r="E110" s="23"/>
      <c r="F110" s="22"/>
    </row>
    <row r="111" spans="2:9" x14ac:dyDescent="0.25">
      <c r="D111" s="23"/>
      <c r="E111" s="23"/>
    </row>
    <row r="112" spans="2:9" x14ac:dyDescent="0.25">
      <c r="E112" s="22"/>
    </row>
    <row r="113" spans="5:5" x14ac:dyDescent="0.25">
      <c r="E113" s="22"/>
    </row>
  </sheetData>
  <sheetProtection formatCells="0" formatColumns="0" formatRows="0" insertColumns="0" insertRows="0" insertHyperlinks="0" deleteColumns="0" deleteRows="0" sort="0" autoFilter="0" pivotTables="0"/>
  <mergeCells count="20">
    <mergeCell ref="A62:A64"/>
    <mergeCell ref="A65:A67"/>
    <mergeCell ref="A68:A72"/>
    <mergeCell ref="A73:A76"/>
    <mergeCell ref="A77:A80"/>
    <mergeCell ref="A44:A47"/>
    <mergeCell ref="A48:A51"/>
    <mergeCell ref="A52:A54"/>
    <mergeCell ref="A55:A57"/>
    <mergeCell ref="A58:A61"/>
    <mergeCell ref="A3:A16"/>
    <mergeCell ref="A19:A29"/>
    <mergeCell ref="A32:A35"/>
    <mergeCell ref="A36:A39"/>
    <mergeCell ref="A40:A43"/>
    <mergeCell ref="A81:A83"/>
    <mergeCell ref="A84:A85"/>
    <mergeCell ref="A86:A87"/>
    <mergeCell ref="A88:A89"/>
    <mergeCell ref="D108:E108"/>
  </mergeCells>
  <phoneticPr fontId="11" type="noConversion"/>
  <pageMargins left="0.32500000000000001" right="0.15625" top="1.357421875" bottom="0.66666666666666663" header="0.31496062000000002" footer="0.31496062000000002"/>
  <pageSetup paperSize="9" scale="68" fitToHeight="0" orientation="landscape" r:id="rId1"/>
  <headerFooter>
    <oddHeader xml:space="preserve">&amp;C&amp;G&amp;R&amp;"Arial,Normal"&amp;10
Contrato de Gestão 001/2011 - SEAD / OVG
Execução Orçamentária Mensal
Regime de Apuração 2020 
</oddHeader>
    <oddFooter>&amp;C&amp;P de &amp;N</oddFooter>
  </headerFooter>
  <rowBreaks count="4" manualBreakCount="4">
    <brk id="12" max="7" man="1"/>
    <brk id="30" max="7" man="1"/>
    <brk id="61" max="7" man="1"/>
    <brk id="91" max="7" man="1"/>
  </rowBreaks>
  <ignoredErrors>
    <ignoredError sqref="G81" formulaRange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MAIO</vt:lpstr>
      <vt:lpstr>Planilha1</vt:lpstr>
      <vt:lpstr>MAIO!Area_de_impressao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Barsanulfo da Silva</dc:creator>
  <cp:lastModifiedBy>Murilo Lopes Figueiredo</cp:lastModifiedBy>
  <cp:lastPrinted>2020-07-29T19:30:49Z</cp:lastPrinted>
  <dcterms:created xsi:type="dcterms:W3CDTF">2019-01-07T12:23:29Z</dcterms:created>
  <dcterms:modified xsi:type="dcterms:W3CDTF">2020-10-20T14:00:30Z</dcterms:modified>
</cp:coreProperties>
</file>