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92" activeTab="0"/>
  </bookViews>
  <sheets>
    <sheet name="ORÇAMENTO MENSAL 13º TA" sheetId="1" r:id="rId1"/>
    <sheet name="Plan2" sheetId="2" state="hidden" r:id="rId2"/>
    <sheet name="Plan1" sheetId="3" state="hidden" r:id="rId3"/>
  </sheets>
  <externalReferences>
    <externalReference r:id="rId6"/>
  </externalReferences>
  <definedNames>
    <definedName name="_xlnm_Print_Area_1">#REF!</definedName>
    <definedName name="_xlnm.Print_Area" localSheetId="0">'ORÇAMENTO MENSAL 13º TA'!$A$1:$L$263</definedName>
  </definedNames>
  <calcPr fullCalcOnLoad="1"/>
</workbook>
</file>

<file path=xl/sharedStrings.xml><?xml version="1.0" encoding="utf-8"?>
<sst xmlns="http://schemas.openxmlformats.org/spreadsheetml/2006/main" count="676" uniqueCount="116">
  <si>
    <t>ESPECIFICAÇÃO</t>
  </si>
  <si>
    <t>Número de Gestantes Atendidas</t>
  </si>
  <si>
    <t>Número de Cidadãos, pessoas com deficiencia e Idosos atendidos</t>
  </si>
  <si>
    <t>Número de vítimas de queimaduras atendidas</t>
  </si>
  <si>
    <t>Número de Cidadãos atendidos em eventos em parceria</t>
  </si>
  <si>
    <t>Número de Entidades Sociais assessoradas/capacitadas</t>
  </si>
  <si>
    <t>Número de Adolescentes e jovens atendidas no Programa Meninas de Luz</t>
  </si>
  <si>
    <t>Número de Familiares integrados ao Programa Meninas de Luz</t>
  </si>
  <si>
    <t>CGSF</t>
  </si>
  <si>
    <t>CCIVV</t>
  </si>
  <si>
    <t>CCICM</t>
  </si>
  <si>
    <t>CCINF</t>
  </si>
  <si>
    <t>CCANM</t>
  </si>
  <si>
    <t>CSDGB</t>
  </si>
  <si>
    <t>PARCERIAS SOCIAIS</t>
  </si>
  <si>
    <t>Número de Moradores na ILPI</t>
  </si>
  <si>
    <t>Número de Moradores das Casas Lares</t>
  </si>
  <si>
    <t>Número de Idosos atendidos no Centro Dia</t>
  </si>
  <si>
    <t>Número de Idosos atendidos no Centro de Convivência</t>
  </si>
  <si>
    <t>Número de adolescentes atendidos no Centro de Convivência</t>
  </si>
  <si>
    <t>GASBE</t>
  </si>
  <si>
    <t>CGV</t>
  </si>
  <si>
    <t>PROTEÇÃO SOCIAL AO IDOSO</t>
  </si>
  <si>
    <t>PROTEÇÃO SOCIAL AO ADOLESCENTE E JOVEM</t>
  </si>
  <si>
    <t>SHOW DE NATAL</t>
  </si>
  <si>
    <t>PROTEÇÃO SOCIAL ÀS FAMÍLIA</t>
  </si>
  <si>
    <t>CIGO</t>
  </si>
  <si>
    <t>ATENÇÃO SOCIAL ÀS FAMÍLIAS EM SITUAÇÃO DE VULNERABILIDADE SOCIAL</t>
  </si>
  <si>
    <t>Número de Pessoas Capacitadas pelo CGV</t>
  </si>
  <si>
    <t>Número de Instituições Capacitadas pelo CGV</t>
  </si>
  <si>
    <t>Número de Entidades Sociais apoiadas</t>
  </si>
  <si>
    <t>Número de Municípios orientados</t>
  </si>
  <si>
    <t>RESTAURANTE CIDADÃO</t>
  </si>
  <si>
    <t>Número de acolhimentos na Casa do Interior</t>
  </si>
  <si>
    <t>Número de romeiros apoiados no Centro de Apoio ao Romeiro na Romaria de Trindade</t>
  </si>
  <si>
    <t>Número de romeiros apoiados no Centro de Apoio ao Romeiro na Romaria de Muquém</t>
  </si>
  <si>
    <t>Número de visitantes na Aldeia do Papai Noel</t>
  </si>
  <si>
    <t xml:space="preserve">Número de crianças atendidas </t>
  </si>
  <si>
    <t>SEGURANÇA ALIMENTAR</t>
  </si>
  <si>
    <t>CENTRO DE APOIO AOS ROMEIROS</t>
  </si>
  <si>
    <t>CAMPANHAS, EVENTOS DE PROTEÇÃO E
 INCLUSÃO SOCIAL</t>
  </si>
  <si>
    <t>BOLSA UNIVERSITÁRIA</t>
  </si>
  <si>
    <t>APOIO A ESTUDANTES</t>
  </si>
  <si>
    <t>PREVISÃO DE DESPESAS</t>
  </si>
  <si>
    <t>JULHO</t>
  </si>
  <si>
    <t>AGOSTO</t>
  </si>
  <si>
    <t>SETEMBRO</t>
  </si>
  <si>
    <t>PESSOAL E ENCARGOS</t>
  </si>
  <si>
    <t>DESPESAS CORRENTES</t>
  </si>
  <si>
    <t>DESPESAS FINANCEIRAS</t>
  </si>
  <si>
    <t>INVESTIMENTOS</t>
  </si>
  <si>
    <t>1.1 COMPLEXO GERONTOLÓGICO SAGRADA FAMÍLIA - CGSF</t>
  </si>
  <si>
    <t xml:space="preserve">1.2 CENTRO DE CONVIVÊNCIA DE IDOSOS VILA VIDA - CCIVV </t>
  </si>
  <si>
    <t xml:space="preserve">1.3 CENTRO DE CONVIVÊNCIA DE IDOSOS CÂNDIDA DE MORAIS - CCICM </t>
  </si>
  <si>
    <t xml:space="preserve">2.1 CENTRO DE CONVIVÊNCIA DE ADOLESCENTES NOVO MUNDO - CCANM </t>
  </si>
  <si>
    <t>2.2  CENTRO SOCIAL DONA GERCINA BORGES - CSDGB</t>
  </si>
  <si>
    <t>2.3 GERÊNCIA DE ASSESSORAMENTO E BENEFÍCIO (GASSBE)</t>
  </si>
  <si>
    <t>4.2 RESTAURANTE CIDADÃO</t>
  </si>
  <si>
    <t>Despesas Operacionais</t>
  </si>
  <si>
    <t>TOTAL</t>
  </si>
  <si>
    <t>OUTUBRO</t>
  </si>
  <si>
    <t>NOVEMBRO</t>
  </si>
  <si>
    <t>DEZEMBRO</t>
  </si>
  <si>
    <t xml:space="preserve">1.4 CENTRO DE CONVIVÊNCIA DE IDOSOS NORTE FERROVIÁRIO - CCINF </t>
  </si>
  <si>
    <t>2.4 CASA DO INTERIOR DE GOIÁS - CIGO</t>
  </si>
  <si>
    <t>2.5 CENTRO GOIANO DE VOLUNTÁRIOS - CGV</t>
  </si>
  <si>
    <t>JANEIRO</t>
  </si>
  <si>
    <t>FEVEREIRO</t>
  </si>
  <si>
    <t>MARÇO</t>
  </si>
  <si>
    <t>ABRIL</t>
  </si>
  <si>
    <t>MAIO</t>
  </si>
  <si>
    <t>JUNHO</t>
  </si>
  <si>
    <t>Número de parcerias firmadas com Municípios no Programa Meninas de Luz</t>
  </si>
  <si>
    <t>Valor Total de Gasto dos Restaurante</t>
  </si>
  <si>
    <t>Despesas Aluguel</t>
  </si>
  <si>
    <t>Valores para refeições servidas no Restaurante Cidadão Goiânia - Centro</t>
  </si>
  <si>
    <t>Valores para refeições servidas  no Restaurante Cidadão Goiânia - Campinas</t>
  </si>
  <si>
    <t>Valores para refeições servidas no Restaurante Cidadão Aparecida de Goiânia</t>
  </si>
  <si>
    <t>Valores para refeições servidas no Restaurante Cidadão Anápolis - UEG</t>
  </si>
  <si>
    <t>Valores para refeições servidas no Restaurante Cidadão Luziânia - Estrela Dalva</t>
  </si>
  <si>
    <t>Valores para refeições servidas no Restaurante Cidadão Luziânia - Jardim Ingá</t>
  </si>
  <si>
    <t>Valores para refeições servidas no Restaurante Cidadão Rio Verde</t>
  </si>
  <si>
    <t>Valores para refeições servidas no Restaurante Cidadão Valparaíso</t>
  </si>
  <si>
    <t>Valores para refeições servidas no Restaurante Cidadão Águas Lindas</t>
  </si>
  <si>
    <t>Valores para refeições servidas no Restaurante Cidadão Minaçu</t>
  </si>
  <si>
    <t>Valores para refeições servidas no Restaurante Cidadão Caldas Novas</t>
  </si>
  <si>
    <t>Valores para refeições servidas no Restaurante Cidadão Jaraguá</t>
  </si>
  <si>
    <t>Valores para refeições servidas no Restaurante Cidadão Goianésia</t>
  </si>
  <si>
    <t>Total de Despesas Bolsas Universitária 2018/2</t>
  </si>
  <si>
    <t>Total de Despesas Bolsas Universitária 2019/1</t>
  </si>
  <si>
    <t>Despesas Bolsa Universitária Integral (2019/1)</t>
  </si>
  <si>
    <t>Despesas Bolsa Universitária Parcial (2019/1)</t>
  </si>
  <si>
    <t>Apoio Administrativo</t>
  </si>
  <si>
    <t>SEDE</t>
  </si>
  <si>
    <t>PLANO DE CONTA- 13º TERMO ADITIVO</t>
  </si>
  <si>
    <t>CENTRO DE CUSTO</t>
  </si>
  <si>
    <t>Total Geral (R$)</t>
  </si>
  <si>
    <t>TOTAL PROPOSTO</t>
  </si>
  <si>
    <t>DIFERENÇA</t>
  </si>
  <si>
    <t>DESPESAS OPERACIONAIS</t>
  </si>
  <si>
    <t>TOTAL GERAL</t>
  </si>
  <si>
    <t>5.1 BOLSA UNIVERSITÁRIA -  (2017/2) - (2018/2)</t>
  </si>
  <si>
    <t>6. SEDE</t>
  </si>
  <si>
    <t>INVESTIMENTO</t>
  </si>
  <si>
    <t>Despesas Bolsa Universitária Integral (2018/2)</t>
  </si>
  <si>
    <t>Despesas Bolsa Universitária Parcial (2018/2)</t>
  </si>
  <si>
    <t>Valores para refeições servidas no Restaurante Cidadão Anápolis - Centro</t>
  </si>
  <si>
    <t>BANCO DE ALIMENTOS</t>
  </si>
  <si>
    <t>SANTO ANTÔNIO RESTAURANTE</t>
  </si>
  <si>
    <t>PROTEÇÃO SOCIAL ÀS FAMÍLIAS</t>
  </si>
  <si>
    <t>Despesas com aluguel</t>
  </si>
  <si>
    <t>Número de cidadãos atendidos (pessoas com deficiência, idosos atendidos e outros).</t>
  </si>
  <si>
    <t>Número de crianças beneficiadas com brinquedo.</t>
  </si>
  <si>
    <t>NATAL BRINQUEDOS</t>
  </si>
  <si>
    <t>NATAL ALDEIA PAPAI NOEL</t>
  </si>
  <si>
    <t>diferença CGV que é despesa SEDE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</si>
</sst>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;[Red]#,##0"/>
    <numFmt numFmtId="171" formatCode="_-&quot;R$ &quot;* #,##0.00_-;&quot;-R$ &quot;* #,##0.00_-;_-&quot;R$ &quot;* \-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&quot;R$&quot;\ #,##0.00"/>
    <numFmt numFmtId="180" formatCode="0.0"/>
    <numFmt numFmtId="181" formatCode="#,##0.00000"/>
    <numFmt numFmtId="182" formatCode="[$-416]dddd\,\ d&quot; de &quot;mmmm&quot; de &quot;yyyy"/>
    <numFmt numFmtId="183" formatCode="&quot;Ativar&quot;;&quot;Ativar&quot;;&quot;Desativar&quot;"/>
    <numFmt numFmtId="184" formatCode="_-&quot;R$&quot;\ * #,##0.0000_-;\-&quot;R$&quot;\ * #,##0.0000_-;_-&quot;R$&quot;\ * &quot;-&quot;??_-;_-@_-"/>
    <numFmt numFmtId="185" formatCode="_-&quot;R$&quot;\ * #,##0.00000_-;\-&quot;R$&quot;\ * #,##0.00000_-;_-&quot;R$&quot;\ * &quot;-&quot;??_-;_-@_-"/>
    <numFmt numFmtId="186" formatCode="_-* #,##0_-;\-* #,##0_-;_-* &quot;-&quot;??_-;_-@_-"/>
    <numFmt numFmtId="187" formatCode="#,##0_ ;\-#,##0\ "/>
    <numFmt numFmtId="188" formatCode="_-&quot;R$&quot;\ * #,##0.000_-;\-&quot;R$&quot;\ * #,##0.000_-;_-&quot;R$&quot;\ * &quot;-&quot;??_-;_-@_-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Accounting"/>
      <sz val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8"/>
      <name val="Arial"/>
      <family val="2"/>
    </font>
    <font>
      <sz val="11"/>
      <name val="Calibri"/>
      <family val="2"/>
    </font>
    <font>
      <b/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53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53" fillId="0" borderId="0">
      <alignment/>
      <protection/>
    </xf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9" fontId="44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44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8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4" fontId="63" fillId="33" borderId="10" xfId="47" applyFont="1" applyFill="1" applyBorder="1" applyAlignment="1">
      <alignment horizontal="center" vertical="center" wrapText="1"/>
    </xf>
    <xf numFmtId="17" fontId="63" fillId="33" borderId="10" xfId="47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4" fontId="63" fillId="35" borderId="10" xfId="47" applyFont="1" applyFill="1" applyBorder="1" applyAlignment="1">
      <alignment horizontal="center" vertical="center" wrapText="1"/>
    </xf>
    <xf numFmtId="17" fontId="63" fillId="35" borderId="10" xfId="47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4" fontId="44" fillId="0" borderId="10" xfId="47" applyFont="1" applyFill="1" applyBorder="1" applyAlignment="1">
      <alignment vertical="center" wrapText="1"/>
    </xf>
    <xf numFmtId="44" fontId="0" fillId="0" borderId="10" xfId="47" applyFont="1" applyFill="1" applyBorder="1" applyAlignment="1">
      <alignment/>
    </xf>
    <xf numFmtId="44" fontId="3" fillId="0" borderId="10" xfId="56" applyFont="1" applyFill="1" applyBorder="1" applyAlignment="1">
      <alignment horizontal="center" wrapText="1"/>
    </xf>
    <xf numFmtId="44" fontId="63" fillId="36" borderId="10" xfId="47" applyFont="1" applyFill="1" applyBorder="1" applyAlignment="1">
      <alignment vertical="center" wrapText="1"/>
    </xf>
    <xf numFmtId="44" fontId="63" fillId="36" borderId="10" xfId="47" applyFont="1" applyFill="1" applyBorder="1" applyAlignment="1">
      <alignment/>
    </xf>
    <xf numFmtId="44" fontId="5" fillId="36" borderId="10" xfId="56" applyFont="1" applyFill="1" applyBorder="1" applyAlignment="1">
      <alignment horizontal="center" wrapText="1"/>
    </xf>
    <xf numFmtId="0" fontId="63" fillId="36" borderId="0" xfId="0" applyFont="1" applyFill="1" applyAlignment="1">
      <alignment/>
    </xf>
    <xf numFmtId="0" fontId="0" fillId="0" borderId="10" xfId="0" applyBorder="1" applyAlignment="1">
      <alignment wrapText="1"/>
    </xf>
    <xf numFmtId="44" fontId="0" fillId="0" borderId="10" xfId="47" applyFont="1" applyBorder="1" applyAlignment="1">
      <alignment/>
    </xf>
    <xf numFmtId="44" fontId="0" fillId="0" borderId="10" xfId="47" applyFont="1" applyBorder="1" applyAlignment="1">
      <alignment horizontal="center"/>
    </xf>
    <xf numFmtId="44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63" fillId="36" borderId="10" xfId="0" applyFont="1" applyFill="1" applyBorder="1" applyAlignment="1">
      <alignment/>
    </xf>
    <xf numFmtId="44" fontId="63" fillId="36" borderId="10" xfId="0" applyNumberFormat="1" applyFont="1" applyFill="1" applyBorder="1" applyAlignment="1">
      <alignment/>
    </xf>
    <xf numFmtId="4" fontId="63" fillId="36" borderId="10" xfId="0" applyNumberFormat="1" applyFont="1" applyFill="1" applyBorder="1" applyAlignment="1">
      <alignment/>
    </xf>
    <xf numFmtId="44" fontId="0" fillId="0" borderId="11" xfId="0" applyNumberFormat="1" applyBorder="1" applyAlignment="1">
      <alignment/>
    </xf>
    <xf numFmtId="0" fontId="63" fillId="0" borderId="10" xfId="0" applyFont="1" applyBorder="1" applyAlignment="1">
      <alignment/>
    </xf>
    <xf numFmtId="44" fontId="63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4" fontId="8" fillId="34" borderId="12" xfId="0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vertical="center" wrapText="1"/>
    </xf>
    <xf numFmtId="0" fontId="9" fillId="37" borderId="13" xfId="61" applyNumberFormat="1" applyFont="1" applyFill="1" applyBorder="1" applyAlignment="1">
      <alignment horizontal="justify" vertical="center" wrapText="1"/>
      <protection/>
    </xf>
    <xf numFmtId="44" fontId="9" fillId="0" borderId="13" xfId="47" applyFont="1" applyBorder="1" applyAlignment="1">
      <alignment vertical="center"/>
    </xf>
    <xf numFmtId="44" fontId="9" fillId="0" borderId="13" xfId="47" applyFont="1" applyBorder="1" applyAlignment="1">
      <alignment horizontal="center"/>
    </xf>
    <xf numFmtId="0" fontId="10" fillId="0" borderId="0" xfId="0" applyFont="1" applyAlignment="1">
      <alignment/>
    </xf>
    <xf numFmtId="0" fontId="9" fillId="37" borderId="14" xfId="61" applyNumberFormat="1" applyFont="1" applyFill="1" applyBorder="1" applyAlignment="1">
      <alignment horizontal="justify" vertical="center" wrapText="1"/>
      <protection/>
    </xf>
    <xf numFmtId="44" fontId="9" fillId="0" borderId="14" xfId="47" applyFont="1" applyBorder="1" applyAlignment="1">
      <alignment vertical="center"/>
    </xf>
    <xf numFmtId="0" fontId="9" fillId="38" borderId="14" xfId="61" applyNumberFormat="1" applyFont="1" applyFill="1" applyBorder="1" applyAlignment="1">
      <alignment horizontal="justify" vertical="center" wrapText="1"/>
      <protection/>
    </xf>
    <xf numFmtId="0" fontId="9" fillId="0" borderId="14" xfId="61" applyNumberFormat="1" applyFont="1" applyFill="1" applyBorder="1" applyAlignment="1">
      <alignment horizontal="justify" vertical="center" wrapText="1"/>
      <protection/>
    </xf>
    <xf numFmtId="44" fontId="9" fillId="0" borderId="14" xfId="47" applyFont="1" applyBorder="1" applyAlignment="1">
      <alignment/>
    </xf>
    <xf numFmtId="0" fontId="9" fillId="38" borderId="15" xfId="61" applyNumberFormat="1" applyFont="1" applyFill="1" applyBorder="1" applyAlignment="1">
      <alignment horizontal="justify" vertical="center" wrapText="1"/>
      <protection/>
    </xf>
    <xf numFmtId="44" fontId="9" fillId="0" borderId="15" xfId="47" applyFont="1" applyBorder="1" applyAlignment="1">
      <alignment vertical="center"/>
    </xf>
    <xf numFmtId="44" fontId="9" fillId="0" borderId="15" xfId="47" applyFont="1" applyBorder="1" applyAlignment="1">
      <alignment/>
    </xf>
    <xf numFmtId="0" fontId="9" fillId="37" borderId="13" xfId="0" applyNumberFormat="1" applyFont="1" applyFill="1" applyBorder="1" applyAlignment="1">
      <alignment horizontal="justify" vertical="center" wrapText="1"/>
    </xf>
    <xf numFmtId="44" fontId="9" fillId="0" borderId="13" xfId="47" applyFont="1" applyBorder="1" applyAlignment="1">
      <alignment/>
    </xf>
    <xf numFmtId="0" fontId="9" fillId="37" borderId="16" xfId="61" applyNumberFormat="1" applyFont="1" applyFill="1" applyBorder="1" applyAlignment="1">
      <alignment horizontal="justify" vertical="center" wrapText="1"/>
      <protection/>
    </xf>
    <xf numFmtId="0" fontId="9" fillId="37" borderId="15" xfId="61" applyNumberFormat="1" applyFont="1" applyFill="1" applyBorder="1" applyAlignment="1">
      <alignment horizontal="justify" vertical="center" wrapText="1"/>
      <protection/>
    </xf>
    <xf numFmtId="0" fontId="64" fillId="0" borderId="13" xfId="61" applyNumberFormat="1" applyFont="1" applyFill="1" applyBorder="1" applyAlignment="1">
      <alignment horizontal="justify" vertical="center" wrapText="1"/>
      <protection/>
    </xf>
    <xf numFmtId="44" fontId="9" fillId="0" borderId="17" xfId="47" applyFont="1" applyBorder="1" applyAlignment="1">
      <alignment vertical="center"/>
    </xf>
    <xf numFmtId="0" fontId="9" fillId="0" borderId="14" xfId="61" applyNumberFormat="1" applyFont="1" applyFill="1" applyBorder="1" applyAlignment="1">
      <alignment horizontal="justify" vertical="center" wrapText="1" shrinkToFit="1"/>
      <protection/>
    </xf>
    <xf numFmtId="0" fontId="9" fillId="0" borderId="15" xfId="61" applyNumberFormat="1" applyFont="1" applyFill="1" applyBorder="1" applyAlignment="1">
      <alignment horizontal="justify" vertical="center" wrapText="1" shrinkToFit="1"/>
      <protection/>
    </xf>
    <xf numFmtId="0" fontId="9" fillId="0" borderId="13" xfId="61" applyNumberFormat="1" applyFont="1" applyFill="1" applyBorder="1" applyAlignment="1">
      <alignment horizontal="justify" vertical="center" wrapText="1"/>
      <protection/>
    </xf>
    <xf numFmtId="44" fontId="9" fillId="0" borderId="16" xfId="47" applyFont="1" applyBorder="1" applyAlignment="1">
      <alignment vertical="center"/>
    </xf>
    <xf numFmtId="0" fontId="9" fillId="37" borderId="18" xfId="61" applyNumberFormat="1" applyFont="1" applyFill="1" applyBorder="1" applyAlignment="1">
      <alignment horizontal="justify" vertical="center" wrapText="1"/>
      <protection/>
    </xf>
    <xf numFmtId="44" fontId="9" fillId="0" borderId="18" xfId="47" applyFont="1" applyBorder="1" applyAlignment="1">
      <alignment vertical="center"/>
    </xf>
    <xf numFmtId="44" fontId="9" fillId="0" borderId="18" xfId="47" applyFont="1" applyBorder="1" applyAlignment="1">
      <alignment/>
    </xf>
    <xf numFmtId="0" fontId="7" fillId="0" borderId="13" xfId="61" applyNumberFormat="1" applyFont="1" applyFill="1" applyBorder="1" applyAlignment="1">
      <alignment horizontal="justify" vertical="center" wrapText="1"/>
      <protection/>
    </xf>
    <xf numFmtId="0" fontId="7" fillId="0" borderId="14" xfId="61" applyNumberFormat="1" applyFont="1" applyFill="1" applyBorder="1" applyAlignment="1">
      <alignment horizontal="justify" vertical="center" wrapText="1"/>
      <protection/>
    </xf>
    <xf numFmtId="0" fontId="7" fillId="38" borderId="14" xfId="61" applyNumberFormat="1" applyFont="1" applyFill="1" applyBorder="1" applyAlignment="1">
      <alignment horizontal="justify" vertical="center" wrapText="1"/>
      <protection/>
    </xf>
    <xf numFmtId="0" fontId="7" fillId="37" borderId="15" xfId="61" applyNumberFormat="1" applyFont="1" applyFill="1" applyBorder="1" applyAlignment="1">
      <alignment horizontal="justify" vertical="center" wrapText="1"/>
      <protection/>
    </xf>
    <xf numFmtId="0" fontId="7" fillId="37" borderId="19" xfId="61" applyNumberFormat="1" applyFont="1" applyFill="1" applyBorder="1" applyAlignment="1">
      <alignment horizontal="justify" vertical="center" wrapText="1"/>
      <protection/>
    </xf>
    <xf numFmtId="0" fontId="10" fillId="0" borderId="0" xfId="0" applyFont="1" applyBorder="1" applyAlignment="1">
      <alignment horizontal="center"/>
    </xf>
    <xf numFmtId="0" fontId="7" fillId="37" borderId="13" xfId="61" applyNumberFormat="1" applyFont="1" applyFill="1" applyBorder="1" applyAlignment="1">
      <alignment horizontal="justify" vertical="center" wrapText="1"/>
      <protection/>
    </xf>
    <xf numFmtId="0" fontId="7" fillId="37" borderId="14" xfId="61" applyNumberFormat="1" applyFont="1" applyFill="1" applyBorder="1" applyAlignment="1">
      <alignment horizontal="justify" vertical="center" wrapText="1"/>
      <protection/>
    </xf>
    <xf numFmtId="0" fontId="7" fillId="0" borderId="16" xfId="61" applyNumberFormat="1" applyFont="1" applyFill="1" applyBorder="1" applyAlignment="1">
      <alignment horizontal="justify" vertical="center" wrapText="1"/>
      <protection/>
    </xf>
    <xf numFmtId="44" fontId="9" fillId="0" borderId="16" xfId="47" applyFont="1" applyBorder="1" applyAlignment="1">
      <alignment/>
    </xf>
    <xf numFmtId="0" fontId="7" fillId="0" borderId="15" xfId="61" applyNumberFormat="1" applyFont="1" applyFill="1" applyBorder="1" applyAlignment="1">
      <alignment horizontal="justify" vertical="center" wrapText="1"/>
      <protection/>
    </xf>
    <xf numFmtId="44" fontId="9" fillId="0" borderId="17" xfId="47" applyFont="1" applyBorder="1" applyAlignment="1">
      <alignment/>
    </xf>
    <xf numFmtId="0" fontId="7" fillId="38" borderId="16" xfId="61" applyNumberFormat="1" applyFont="1" applyFill="1" applyBorder="1" applyAlignment="1">
      <alignment horizontal="justify" vertical="center" wrapText="1"/>
      <protection/>
    </xf>
    <xf numFmtId="0" fontId="7" fillId="0" borderId="18" xfId="61" applyNumberFormat="1" applyFont="1" applyFill="1" applyBorder="1" applyAlignment="1">
      <alignment horizontal="justify" vertical="center" wrapText="1"/>
      <protection/>
    </xf>
    <xf numFmtId="44" fontId="9" fillId="0" borderId="18" xfId="47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9" fillId="39" borderId="17" xfId="47" applyFont="1" applyFill="1" applyBorder="1" applyAlignment="1">
      <alignment vertical="center"/>
    </xf>
    <xf numFmtId="44" fontId="12" fillId="0" borderId="17" xfId="47" applyFont="1" applyBorder="1" applyAlignment="1">
      <alignment vertical="center"/>
    </xf>
    <xf numFmtId="44" fontId="12" fillId="39" borderId="17" xfId="47" applyFont="1" applyFill="1" applyBorder="1" applyAlignment="1">
      <alignment vertical="center"/>
    </xf>
    <xf numFmtId="44" fontId="9" fillId="39" borderId="18" xfId="47" applyFont="1" applyFill="1" applyBorder="1" applyAlignment="1">
      <alignment vertical="center"/>
    </xf>
    <xf numFmtId="44" fontId="9" fillId="39" borderId="18" xfId="47" applyFont="1" applyFill="1" applyBorder="1" applyAlignment="1">
      <alignment horizontal="center" vertical="center"/>
    </xf>
    <xf numFmtId="44" fontId="9" fillId="39" borderId="14" xfId="47" applyFont="1" applyFill="1" applyBorder="1" applyAlignment="1">
      <alignment vertical="center"/>
    </xf>
    <xf numFmtId="44" fontId="9" fillId="39" borderId="15" xfId="47" applyFont="1" applyFill="1" applyBorder="1" applyAlignment="1">
      <alignment vertical="center"/>
    </xf>
    <xf numFmtId="44" fontId="9" fillId="39" borderId="13" xfId="47" applyFont="1" applyFill="1" applyBorder="1" applyAlignment="1">
      <alignment vertical="center"/>
    </xf>
    <xf numFmtId="44" fontId="9" fillId="39" borderId="16" xfId="47" applyFont="1" applyFill="1" applyBorder="1" applyAlignment="1">
      <alignment vertical="center"/>
    </xf>
    <xf numFmtId="44" fontId="12" fillId="0" borderId="13" xfId="47" applyFont="1" applyBorder="1" applyAlignment="1">
      <alignment horizontal="center" vertical="center"/>
    </xf>
    <xf numFmtId="44" fontId="12" fillId="39" borderId="13" xfId="47" applyFont="1" applyFill="1" applyBorder="1" applyAlignment="1">
      <alignment horizontal="center" vertical="center"/>
    </xf>
    <xf numFmtId="44" fontId="12" fillId="0" borderId="13" xfId="47" applyFont="1" applyBorder="1" applyAlignment="1">
      <alignment vertical="center"/>
    </xf>
    <xf numFmtId="0" fontId="13" fillId="34" borderId="20" xfId="0" applyNumberFormat="1" applyFont="1" applyFill="1" applyBorder="1" applyAlignment="1">
      <alignment horizontal="center" vertical="center" wrapText="1"/>
    </xf>
    <xf numFmtId="0" fontId="13" fillId="34" borderId="21" xfId="0" applyNumberFormat="1" applyFont="1" applyFill="1" applyBorder="1" applyAlignment="1">
      <alignment horizontal="center" vertical="center" wrapText="1"/>
    </xf>
    <xf numFmtId="0" fontId="13" fillId="34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textRotation="90" wrapText="1"/>
    </xf>
    <xf numFmtId="0" fontId="65" fillId="37" borderId="18" xfId="0" applyFont="1" applyFill="1" applyBorder="1" applyAlignment="1">
      <alignment horizontal="center" vertical="center" textRotation="90" wrapText="1"/>
    </xf>
    <xf numFmtId="0" fontId="14" fillId="37" borderId="18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44" fontId="9" fillId="39" borderId="13" xfId="47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 textRotation="90" wrapText="1"/>
    </xf>
    <xf numFmtId="0" fontId="65" fillId="37" borderId="15" xfId="0" applyFont="1" applyFill="1" applyBorder="1" applyAlignment="1">
      <alignment horizontal="center" vertical="center" textRotation="90" wrapText="1"/>
    </xf>
    <xf numFmtId="44" fontId="16" fillId="40" borderId="18" xfId="0" applyNumberFormat="1" applyFont="1" applyFill="1" applyBorder="1" applyAlignment="1">
      <alignment/>
    </xf>
    <xf numFmtId="0" fontId="13" fillId="34" borderId="23" xfId="0" applyNumberFormat="1" applyFont="1" applyFill="1" applyBorder="1" applyAlignment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13" fillId="34" borderId="25" xfId="0" applyNumberFormat="1" applyFont="1" applyFill="1" applyBorder="1" applyAlignment="1">
      <alignment horizontal="center" vertical="center" wrapText="1"/>
    </xf>
    <xf numFmtId="44" fontId="12" fillId="0" borderId="14" xfId="47" applyFont="1" applyBorder="1" applyAlignment="1">
      <alignment vertical="center"/>
    </xf>
    <xf numFmtId="0" fontId="8" fillId="40" borderId="18" xfId="0" applyFont="1" applyFill="1" applyBorder="1" applyAlignment="1">
      <alignment horizontal="center" vertical="center"/>
    </xf>
    <xf numFmtId="4" fontId="8" fillId="40" borderId="12" xfId="0" applyNumberFormat="1" applyFont="1" applyFill="1" applyBorder="1" applyAlignment="1">
      <alignment vertical="center" wrapText="1"/>
    </xf>
    <xf numFmtId="44" fontId="9" fillId="40" borderId="14" xfId="47" applyFont="1" applyFill="1" applyBorder="1" applyAlignment="1">
      <alignment vertical="center"/>
    </xf>
    <xf numFmtId="44" fontId="9" fillId="40" borderId="15" xfId="47" applyFont="1" applyFill="1" applyBorder="1" applyAlignment="1">
      <alignment vertical="center"/>
    </xf>
    <xf numFmtId="44" fontId="9" fillId="40" borderId="13" xfId="47" applyFont="1" applyFill="1" applyBorder="1" applyAlignment="1">
      <alignment vertical="center"/>
    </xf>
    <xf numFmtId="44" fontId="9" fillId="40" borderId="18" xfId="47" applyFont="1" applyFill="1" applyBorder="1" applyAlignment="1">
      <alignment vertical="center"/>
    </xf>
    <xf numFmtId="44" fontId="7" fillId="0" borderId="10" xfId="47" applyFont="1" applyFill="1" applyBorder="1" applyAlignment="1">
      <alignment vertical="center" wrapText="1"/>
    </xf>
    <xf numFmtId="44" fontId="10" fillId="0" borderId="0" xfId="0" applyNumberFormat="1" applyFont="1" applyAlignment="1">
      <alignment/>
    </xf>
    <xf numFmtId="44" fontId="1" fillId="0" borderId="0" xfId="47" applyAlignment="1">
      <alignment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37" borderId="26" xfId="61" applyNumberFormat="1" applyFont="1" applyFill="1" applyBorder="1" applyAlignment="1">
      <alignment horizontal="justify" vertical="center" wrapText="1"/>
      <protection/>
    </xf>
    <xf numFmtId="0" fontId="9" fillId="38" borderId="26" xfId="61" applyNumberFormat="1" applyFont="1" applyFill="1" applyBorder="1" applyAlignment="1">
      <alignment horizontal="justify" vertical="center" wrapText="1"/>
      <protection/>
    </xf>
    <xf numFmtId="0" fontId="9" fillId="0" borderId="26" xfId="61" applyNumberFormat="1" applyFont="1" applyFill="1" applyBorder="1" applyAlignment="1">
      <alignment horizontal="justify" vertical="center" wrapText="1"/>
      <protection/>
    </xf>
    <xf numFmtId="0" fontId="9" fillId="37" borderId="26" xfId="0" applyNumberFormat="1" applyFont="1" applyFill="1" applyBorder="1" applyAlignment="1">
      <alignment horizontal="justify" vertical="center" wrapText="1"/>
    </xf>
    <xf numFmtId="0" fontId="64" fillId="0" borderId="26" xfId="61" applyNumberFormat="1" applyFont="1" applyFill="1" applyBorder="1" applyAlignment="1">
      <alignment horizontal="justify" vertical="center" wrapText="1"/>
      <protection/>
    </xf>
    <xf numFmtId="0" fontId="9" fillId="0" borderId="26" xfId="61" applyNumberFormat="1" applyFont="1" applyFill="1" applyBorder="1" applyAlignment="1">
      <alignment horizontal="justify" vertical="center" wrapText="1" shrinkToFit="1"/>
      <protection/>
    </xf>
    <xf numFmtId="0" fontId="7" fillId="0" borderId="26" xfId="61" applyNumberFormat="1" applyFont="1" applyFill="1" applyBorder="1" applyAlignment="1">
      <alignment horizontal="justify" vertical="center" wrapText="1"/>
      <protection/>
    </xf>
    <xf numFmtId="0" fontId="7" fillId="38" borderId="26" xfId="61" applyNumberFormat="1" applyFont="1" applyFill="1" applyBorder="1" applyAlignment="1">
      <alignment horizontal="justify" vertical="center" wrapText="1"/>
      <protection/>
    </xf>
    <xf numFmtId="0" fontId="7" fillId="37" borderId="26" xfId="61" applyNumberFormat="1" applyFont="1" applyFill="1" applyBorder="1" applyAlignment="1">
      <alignment horizontal="justify" vertical="center" wrapText="1"/>
      <protection/>
    </xf>
    <xf numFmtId="0" fontId="15" fillId="0" borderId="0" xfId="0" applyFont="1" applyAlignment="1">
      <alignment textRotation="90"/>
    </xf>
    <xf numFmtId="0" fontId="65" fillId="37" borderId="26" xfId="0" applyFont="1" applyFill="1" applyBorder="1" applyAlignment="1">
      <alignment horizontal="center" vertical="center" textRotation="90" wrapText="1"/>
    </xf>
    <xf numFmtId="44" fontId="9" fillId="0" borderId="26" xfId="47" applyFont="1" applyBorder="1" applyAlignment="1">
      <alignment vertical="center"/>
    </xf>
    <xf numFmtId="44" fontId="9" fillId="0" borderId="26" xfId="47" applyFont="1" applyBorder="1" applyAlignment="1">
      <alignment/>
    </xf>
    <xf numFmtId="0" fontId="14" fillId="37" borderId="26" xfId="0" applyFont="1" applyFill="1" applyBorder="1" applyAlignment="1">
      <alignment horizontal="center" vertical="center" textRotation="90" wrapText="1"/>
    </xf>
    <xf numFmtId="44" fontId="12" fillId="0" borderId="26" xfId="47" applyFont="1" applyBorder="1" applyAlignment="1">
      <alignment horizontal="center" vertical="center"/>
    </xf>
    <xf numFmtId="44" fontId="9" fillId="0" borderId="26" xfId="47" applyFont="1" applyBorder="1" applyAlignment="1">
      <alignment horizontal="center"/>
    </xf>
    <xf numFmtId="44" fontId="12" fillId="0" borderId="26" xfId="47" applyFont="1" applyBorder="1" applyAlignment="1">
      <alignment vertical="center"/>
    </xf>
    <xf numFmtId="44" fontId="9" fillId="0" borderId="26" xfId="47" applyFont="1" applyBorder="1" applyAlignment="1">
      <alignment horizontal="center" vertical="center"/>
    </xf>
    <xf numFmtId="4" fontId="8" fillId="14" borderId="26" xfId="0" applyNumberFormat="1" applyFont="1" applyFill="1" applyBorder="1" applyAlignment="1">
      <alignment horizontal="right" vertical="center" wrapText="1"/>
    </xf>
    <xf numFmtId="4" fontId="8" fillId="14" borderId="26" xfId="0" applyNumberFormat="1" applyFont="1" applyFill="1" applyBorder="1" applyAlignment="1">
      <alignment vertical="center" wrapText="1"/>
    </xf>
    <xf numFmtId="0" fontId="20" fillId="0" borderId="26" xfId="61" applyNumberFormat="1" applyFont="1" applyFill="1" applyBorder="1" applyAlignment="1">
      <alignment horizontal="justify" vertical="center" wrapText="1"/>
      <protection/>
    </xf>
    <xf numFmtId="0" fontId="20" fillId="38" borderId="26" xfId="61" applyNumberFormat="1" applyFont="1" applyFill="1" applyBorder="1" applyAlignment="1">
      <alignment horizontal="justify" vertical="center" wrapText="1"/>
      <protection/>
    </xf>
    <xf numFmtId="44" fontId="41" fillId="33" borderId="10" xfId="47" applyFont="1" applyFill="1" applyBorder="1" applyAlignment="1">
      <alignment horizontal="center" vertical="center" wrapText="1"/>
    </xf>
    <xf numFmtId="17" fontId="41" fillId="33" borderId="10" xfId="47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44" fontId="41" fillId="35" borderId="10" xfId="47" applyFont="1" applyFill="1" applyBorder="1" applyAlignment="1">
      <alignment horizontal="center" vertical="center" wrapText="1"/>
    </xf>
    <xf numFmtId="17" fontId="41" fillId="35" borderId="10" xfId="47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44" fontId="21" fillId="0" borderId="10" xfId="47" applyFont="1" applyBorder="1" applyAlignment="1">
      <alignment/>
    </xf>
    <xf numFmtId="44" fontId="21" fillId="0" borderId="10" xfId="0" applyNumberFormat="1" applyFont="1" applyBorder="1" applyAlignment="1">
      <alignment/>
    </xf>
    <xf numFmtId="44" fontId="21" fillId="0" borderId="10" xfId="0" applyNumberFormat="1" applyFont="1" applyBorder="1" applyAlignment="1">
      <alignment wrapText="1"/>
    </xf>
    <xf numFmtId="0" fontId="41" fillId="36" borderId="10" xfId="0" applyFont="1" applyFill="1" applyBorder="1" applyAlignment="1">
      <alignment/>
    </xf>
    <xf numFmtId="44" fontId="41" fillId="36" borderId="10" xfId="0" applyNumberFormat="1" applyFont="1" applyFill="1" applyBorder="1" applyAlignment="1">
      <alignment/>
    </xf>
    <xf numFmtId="4" fontId="41" fillId="36" borderId="10" xfId="0" applyNumberFormat="1" applyFont="1" applyFill="1" applyBorder="1" applyAlignment="1">
      <alignment/>
    </xf>
    <xf numFmtId="44" fontId="21" fillId="36" borderId="10" xfId="0" applyNumberFormat="1" applyFont="1" applyFill="1" applyBorder="1" applyAlignment="1">
      <alignment/>
    </xf>
    <xf numFmtId="44" fontId="9" fillId="0" borderId="26" xfId="47" applyFont="1" applyBorder="1" applyAlignment="1">
      <alignment vertical="center"/>
    </xf>
    <xf numFmtId="44" fontId="9" fillId="40" borderId="14" xfId="47" applyFont="1" applyFill="1" applyBorder="1" applyAlignment="1">
      <alignment vertical="center"/>
    </xf>
    <xf numFmtId="44" fontId="9" fillId="40" borderId="15" xfId="47" applyFont="1" applyFill="1" applyBorder="1" applyAlignment="1">
      <alignment vertical="center"/>
    </xf>
    <xf numFmtId="0" fontId="22" fillId="14" borderId="26" xfId="0" applyNumberFormat="1" applyFont="1" applyFill="1" applyBorder="1" applyAlignment="1">
      <alignment horizontal="center" vertical="center" wrapText="1"/>
    </xf>
    <xf numFmtId="0" fontId="22" fillId="2" borderId="26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right" vertical="center" wrapText="1"/>
    </xf>
    <xf numFmtId="4" fontId="8" fillId="2" borderId="26" xfId="0" applyNumberFormat="1" applyFont="1" applyFill="1" applyBorder="1" applyAlignment="1">
      <alignment vertical="center" wrapText="1"/>
    </xf>
    <xf numFmtId="44" fontId="9" fillId="2" borderId="26" xfId="47" applyFont="1" applyFill="1" applyBorder="1" applyAlignment="1">
      <alignment vertical="center"/>
    </xf>
    <xf numFmtId="44" fontId="9" fillId="2" borderId="26" xfId="47" applyFont="1" applyFill="1" applyBorder="1" applyAlignment="1">
      <alignment horizontal="center" vertical="center"/>
    </xf>
    <xf numFmtId="44" fontId="12" fillId="2" borderId="26" xfId="47" applyFont="1" applyFill="1" applyBorder="1" applyAlignment="1">
      <alignment horizontal="center" vertical="center"/>
    </xf>
    <xf numFmtId="44" fontId="12" fillId="2" borderId="26" xfId="47" applyFont="1" applyFill="1" applyBorder="1" applyAlignment="1">
      <alignment vertical="center"/>
    </xf>
    <xf numFmtId="0" fontId="20" fillId="37" borderId="26" xfId="61" applyNumberFormat="1" applyFont="1" applyFill="1" applyBorder="1" applyAlignment="1">
      <alignment horizontal="justify" vertical="center" wrapText="1"/>
      <protection/>
    </xf>
    <xf numFmtId="44" fontId="7" fillId="0" borderId="0" xfId="0" applyNumberFormat="1" applyFont="1" applyAlignment="1">
      <alignment/>
    </xf>
    <xf numFmtId="44" fontId="9" fillId="0" borderId="26" xfId="47" applyFont="1" applyBorder="1" applyAlignment="1">
      <alignment/>
    </xf>
    <xf numFmtId="44" fontId="66" fillId="0" borderId="26" xfId="47" applyFont="1" applyBorder="1" applyAlignment="1">
      <alignment vertical="center"/>
    </xf>
    <xf numFmtId="44" fontId="66" fillId="0" borderId="26" xfId="47" applyFont="1" applyBorder="1" applyAlignment="1">
      <alignment/>
    </xf>
    <xf numFmtId="44" fontId="66" fillId="2" borderId="26" xfId="47" applyFont="1" applyFill="1" applyBorder="1" applyAlignment="1">
      <alignment vertical="center"/>
    </xf>
    <xf numFmtId="44" fontId="9" fillId="0" borderId="14" xfId="47" applyFont="1" applyBorder="1" applyAlignment="1">
      <alignment/>
    </xf>
    <xf numFmtId="44" fontId="9" fillId="0" borderId="15" xfId="47" applyFont="1" applyBorder="1" applyAlignment="1">
      <alignment/>
    </xf>
    <xf numFmtId="8" fontId="44" fillId="0" borderId="10" xfId="47" applyNumberFormat="1" applyFont="1" applyFill="1" applyBorder="1" applyAlignment="1">
      <alignment vertical="center" wrapText="1"/>
    </xf>
    <xf numFmtId="8" fontId="0" fillId="0" borderId="0" xfId="0" applyNumberFormat="1" applyAlignment="1">
      <alignment/>
    </xf>
    <xf numFmtId="14" fontId="63" fillId="10" borderId="0" xfId="0" applyNumberFormat="1" applyFont="1" applyFill="1" applyAlignment="1">
      <alignment vertical="center"/>
    </xf>
    <xf numFmtId="44" fontId="63" fillId="10" borderId="10" xfId="47" applyFont="1" applyFill="1" applyBorder="1" applyAlignment="1">
      <alignment horizontal="center" vertical="center"/>
    </xf>
    <xf numFmtId="44" fontId="0" fillId="10" borderId="10" xfId="47" applyFont="1" applyFill="1" applyBorder="1" applyAlignment="1">
      <alignment/>
    </xf>
    <xf numFmtId="44" fontId="63" fillId="10" borderId="10" xfId="47" applyFont="1" applyFill="1" applyBorder="1" applyAlignment="1">
      <alignment/>
    </xf>
    <xf numFmtId="0" fontId="0" fillId="10" borderId="0" xfId="0" applyFill="1" applyAlignment="1">
      <alignment/>
    </xf>
    <xf numFmtId="4" fontId="0" fillId="10" borderId="10" xfId="0" applyNumberFormat="1" applyFill="1" applyBorder="1" applyAlignment="1">
      <alignment/>
    </xf>
    <xf numFmtId="4" fontId="63" fillId="10" borderId="10" xfId="0" applyNumberFormat="1" applyFont="1" applyFill="1" applyBorder="1" applyAlignment="1">
      <alignment/>
    </xf>
    <xf numFmtId="44" fontId="1" fillId="10" borderId="0" xfId="47" applyFill="1" applyAlignment="1">
      <alignment/>
    </xf>
    <xf numFmtId="44" fontId="41" fillId="10" borderId="10" xfId="47" applyFont="1" applyFill="1" applyBorder="1" applyAlignment="1">
      <alignment horizontal="center" vertical="center"/>
    </xf>
    <xf numFmtId="4" fontId="21" fillId="10" borderId="10" xfId="0" applyNumberFormat="1" applyFont="1" applyFill="1" applyBorder="1" applyAlignment="1">
      <alignment/>
    </xf>
    <xf numFmtId="4" fontId="41" fillId="10" borderId="10" xfId="0" applyNumberFormat="1" applyFont="1" applyFill="1" applyBorder="1" applyAlignment="1">
      <alignment/>
    </xf>
    <xf numFmtId="4" fontId="0" fillId="10" borderId="0" xfId="0" applyNumberFormat="1" applyFill="1" applyAlignment="1">
      <alignment/>
    </xf>
    <xf numFmtId="44" fontId="0" fillId="10" borderId="10" xfId="0" applyNumberFormat="1" applyFill="1" applyBorder="1" applyAlignment="1">
      <alignment/>
    </xf>
    <xf numFmtId="44" fontId="63" fillId="10" borderId="10" xfId="0" applyNumberFormat="1" applyFont="1" applyFill="1" applyBorder="1" applyAlignment="1">
      <alignment/>
    </xf>
    <xf numFmtId="44" fontId="0" fillId="10" borderId="0" xfId="0" applyNumberFormat="1" applyFill="1" applyAlignment="1">
      <alignment/>
    </xf>
    <xf numFmtId="185" fontId="0" fillId="0" borderId="0" xfId="0" applyNumberFormat="1" applyAlignment="1">
      <alignment/>
    </xf>
    <xf numFmtId="0" fontId="66" fillId="0" borderId="0" xfId="0" applyFont="1" applyAlignment="1">
      <alignment/>
    </xf>
    <xf numFmtId="44" fontId="1" fillId="0" borderId="0" xfId="47" applyAlignment="1">
      <alignment horizontal="center" vertical="center" wrapText="1"/>
    </xf>
    <xf numFmtId="44" fontId="1" fillId="0" borderId="0" xfId="47" applyAlignment="1">
      <alignment horizontal="center" vertical="center" textRotation="90" wrapText="1"/>
    </xf>
    <xf numFmtId="44" fontId="1" fillId="0" borderId="0" xfId="47" applyAlignment="1">
      <alignment horizontal="justify" vertical="center" wrapText="1"/>
    </xf>
    <xf numFmtId="44" fontId="1" fillId="0" borderId="0" xfId="47" applyBorder="1" applyAlignment="1">
      <alignment vertical="center"/>
    </xf>
    <xf numFmtId="44" fontId="67" fillId="0" borderId="0" xfId="47" applyFont="1" applyAlignment="1">
      <alignment/>
    </xf>
    <xf numFmtId="0" fontId="14" fillId="37" borderId="26" xfId="0" applyFont="1" applyFill="1" applyBorder="1" applyAlignment="1">
      <alignment horizontal="center" vertical="center" textRotation="90" wrapText="1"/>
    </xf>
    <xf numFmtId="44" fontId="9" fillId="0" borderId="26" xfId="47" applyFont="1" applyBorder="1" applyAlignment="1">
      <alignment vertical="center"/>
    </xf>
    <xf numFmtId="44" fontId="9" fillId="2" borderId="26" xfId="47" applyFont="1" applyFill="1" applyBorder="1" applyAlignment="1">
      <alignment horizontal="center" vertical="center"/>
    </xf>
    <xf numFmtId="44" fontId="9" fillId="0" borderId="26" xfId="47" applyFont="1" applyBorder="1" applyAlignment="1">
      <alignment horizontal="center" vertical="center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6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textRotation="90" wrapText="1"/>
    </xf>
    <xf numFmtId="44" fontId="9" fillId="0" borderId="26" xfId="47" applyFont="1" applyBorder="1" applyAlignment="1">
      <alignment horizontal="center"/>
    </xf>
    <xf numFmtId="0" fontId="65" fillId="37" borderId="26" xfId="0" applyFont="1" applyFill="1" applyBorder="1" applyAlignment="1">
      <alignment horizontal="center" vertical="center" textRotation="90" wrapText="1"/>
    </xf>
    <xf numFmtId="44" fontId="11" fillId="0" borderId="26" xfId="0" applyNumberFormat="1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68" fillId="14" borderId="2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44" fontId="9" fillId="0" borderId="13" xfId="47" applyFont="1" applyBorder="1" applyAlignment="1">
      <alignment vertical="center"/>
    </xf>
    <xf numFmtId="44" fontId="9" fillId="0" borderId="14" xfId="47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>
      <alignment horizontal="center" vertical="center"/>
    </xf>
    <xf numFmtId="44" fontId="9" fillId="40" borderId="13" xfId="47" applyFont="1" applyFill="1" applyBorder="1" applyAlignment="1">
      <alignment vertical="center"/>
    </xf>
    <xf numFmtId="44" fontId="9" fillId="40" borderId="14" xfId="47" applyFont="1" applyFill="1" applyBorder="1" applyAlignment="1">
      <alignment vertical="center"/>
    </xf>
    <xf numFmtId="44" fontId="9" fillId="40" borderId="15" xfId="47" applyFont="1" applyFill="1" applyBorder="1" applyAlignment="1">
      <alignment vertical="center"/>
    </xf>
    <xf numFmtId="44" fontId="9" fillId="0" borderId="15" xfId="47" applyFont="1" applyBorder="1" applyAlignment="1">
      <alignment vertical="center"/>
    </xf>
    <xf numFmtId="44" fontId="9" fillId="0" borderId="17" xfId="47" applyFont="1" applyBorder="1" applyAlignment="1">
      <alignment vertical="center"/>
    </xf>
    <xf numFmtId="44" fontId="9" fillId="0" borderId="31" xfId="47" applyFont="1" applyBorder="1" applyAlignment="1">
      <alignment horizontal="center" vertical="center"/>
    </xf>
    <xf numFmtId="44" fontId="9" fillId="0" borderId="19" xfId="47" applyFont="1" applyBorder="1" applyAlignment="1">
      <alignment horizontal="center" vertical="center"/>
    </xf>
    <xf numFmtId="44" fontId="9" fillId="0" borderId="32" xfId="47" applyFont="1" applyBorder="1" applyAlignment="1">
      <alignment horizontal="center" vertical="center"/>
    </xf>
    <xf numFmtId="44" fontId="9" fillId="0" borderId="14" xfId="47" applyFont="1" applyFill="1" applyBorder="1" applyAlignment="1">
      <alignment vertical="center"/>
    </xf>
    <xf numFmtId="44" fontId="9" fillId="0" borderId="16" xfId="47" applyFont="1" applyFill="1" applyBorder="1" applyAlignment="1">
      <alignment vertical="center"/>
    </xf>
    <xf numFmtId="44" fontId="9" fillId="0" borderId="16" xfId="47" applyFont="1" applyBorder="1" applyAlignment="1">
      <alignment vertical="center"/>
    </xf>
    <xf numFmtId="44" fontId="9" fillId="40" borderId="17" xfId="47" applyFont="1" applyFill="1" applyBorder="1" applyAlignment="1">
      <alignment vertical="center"/>
    </xf>
    <xf numFmtId="44" fontId="9" fillId="40" borderId="16" xfId="47" applyFont="1" applyFill="1" applyBorder="1" applyAlignment="1">
      <alignment vertical="center"/>
    </xf>
    <xf numFmtId="44" fontId="12" fillId="0" borderId="31" xfId="47" applyFont="1" applyBorder="1" applyAlignment="1">
      <alignment horizontal="center" vertical="center"/>
    </xf>
    <xf numFmtId="44" fontId="12" fillId="0" borderId="19" xfId="47" applyFont="1" applyBorder="1" applyAlignment="1">
      <alignment horizontal="center" vertical="center"/>
    </xf>
    <xf numFmtId="44" fontId="9" fillId="0" borderId="31" xfId="47" applyFont="1" applyBorder="1" applyAlignment="1">
      <alignment vertical="center"/>
    </xf>
    <xf numFmtId="44" fontId="9" fillId="0" borderId="19" xfId="47" applyFont="1" applyBorder="1" applyAlignment="1">
      <alignment vertical="center"/>
    </xf>
    <xf numFmtId="44" fontId="9" fillId="39" borderId="31" xfId="47" applyFont="1" applyFill="1" applyBorder="1" applyAlignment="1">
      <alignment horizontal="center" vertical="center"/>
    </xf>
    <xf numFmtId="44" fontId="9" fillId="39" borderId="19" xfId="47" applyFont="1" applyFill="1" applyBorder="1" applyAlignment="1">
      <alignment horizontal="center" vertical="center"/>
    </xf>
    <xf numFmtId="44" fontId="9" fillId="40" borderId="31" xfId="47" applyFont="1" applyFill="1" applyBorder="1" applyAlignment="1">
      <alignment horizontal="center" vertical="center"/>
    </xf>
    <xf numFmtId="44" fontId="9" fillId="40" borderId="19" xfId="47" applyFont="1" applyFill="1" applyBorder="1" applyAlignment="1">
      <alignment horizontal="center" vertical="center"/>
    </xf>
    <xf numFmtId="44" fontId="9" fillId="40" borderId="32" xfId="47" applyFont="1" applyFill="1" applyBorder="1" applyAlignment="1">
      <alignment horizontal="center" vertical="center"/>
    </xf>
    <xf numFmtId="44" fontId="9" fillId="39" borderId="13" xfId="47" applyFont="1" applyFill="1" applyBorder="1" applyAlignment="1">
      <alignment horizontal="center" vertical="center"/>
    </xf>
    <xf numFmtId="44" fontId="9" fillId="39" borderId="14" xfId="47" applyFont="1" applyFill="1" applyBorder="1" applyAlignment="1">
      <alignment horizontal="center" vertical="center"/>
    </xf>
    <xf numFmtId="44" fontId="9" fillId="0" borderId="32" xfId="47" applyFont="1" applyBorder="1" applyAlignment="1">
      <alignment vertical="center"/>
    </xf>
    <xf numFmtId="44" fontId="9" fillId="39" borderId="32" xfId="47" applyFont="1" applyFill="1" applyBorder="1" applyAlignment="1">
      <alignment horizontal="center" vertical="center"/>
    </xf>
    <xf numFmtId="44" fontId="9" fillId="0" borderId="13" xfId="47" applyFont="1" applyBorder="1" applyAlignment="1">
      <alignment horizontal="center" vertical="center"/>
    </xf>
    <xf numFmtId="44" fontId="9" fillId="0" borderId="14" xfId="47" applyFont="1" applyBorder="1" applyAlignment="1">
      <alignment horizontal="center" vertical="center"/>
    </xf>
    <xf numFmtId="44" fontId="9" fillId="0" borderId="13" xfId="47" applyFont="1" applyBorder="1" applyAlignment="1">
      <alignment horizontal="center"/>
    </xf>
    <xf numFmtId="44" fontId="9" fillId="0" borderId="14" xfId="47" applyFont="1" applyBorder="1" applyAlignment="1">
      <alignment horizontal="center"/>
    </xf>
    <xf numFmtId="44" fontId="9" fillId="0" borderId="16" xfId="47" applyFont="1" applyBorder="1" applyAlignment="1">
      <alignment horizontal="center"/>
    </xf>
    <xf numFmtId="44" fontId="9" fillId="0" borderId="16" xfId="47" applyFont="1" applyBorder="1" applyAlignment="1">
      <alignment horizontal="center" vertical="center"/>
    </xf>
    <xf numFmtId="44" fontId="9" fillId="39" borderId="16" xfId="47" applyFont="1" applyFill="1" applyBorder="1" applyAlignment="1">
      <alignment horizontal="center" vertical="center"/>
    </xf>
    <xf numFmtId="44" fontId="9" fillId="39" borderId="17" xfId="47" applyFont="1" applyFill="1" applyBorder="1" applyAlignment="1">
      <alignment horizontal="center" vertical="center"/>
    </xf>
    <xf numFmtId="44" fontId="9" fillId="0" borderId="17" xfId="47" applyFont="1" applyBorder="1" applyAlignment="1">
      <alignment horizontal="center" vertical="center"/>
    </xf>
    <xf numFmtId="44" fontId="9" fillId="0" borderId="17" xfId="47" applyFont="1" applyBorder="1" applyAlignment="1">
      <alignment horizontal="center"/>
    </xf>
    <xf numFmtId="44" fontId="9" fillId="0" borderId="15" xfId="47" applyFont="1" applyBorder="1" applyAlignment="1">
      <alignment horizontal="center" vertical="center"/>
    </xf>
    <xf numFmtId="44" fontId="9" fillId="39" borderId="15" xfId="47" applyFont="1" applyFill="1" applyBorder="1" applyAlignment="1">
      <alignment horizontal="center" vertical="center"/>
    </xf>
    <xf numFmtId="44" fontId="9" fillId="0" borderId="15" xfId="47" applyFont="1" applyBorder="1" applyAlignment="1">
      <alignment horizontal="center"/>
    </xf>
    <xf numFmtId="44" fontId="11" fillId="0" borderId="16" xfId="0" applyNumberFormat="1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4" fontId="9" fillId="0" borderId="31" xfId="47" applyFont="1" applyBorder="1" applyAlignment="1">
      <alignment horizontal="center"/>
    </xf>
    <xf numFmtId="44" fontId="9" fillId="0" borderId="19" xfId="47" applyFont="1" applyBorder="1" applyAlignment="1">
      <alignment horizontal="center"/>
    </xf>
    <xf numFmtId="0" fontId="14" fillId="37" borderId="31" xfId="0" applyFont="1" applyFill="1" applyBorder="1" applyAlignment="1">
      <alignment horizontal="center" vertical="center" textRotation="90" wrapText="1"/>
    </xf>
    <xf numFmtId="0" fontId="14" fillId="37" borderId="19" xfId="0" applyFont="1" applyFill="1" applyBorder="1" applyAlignment="1">
      <alignment horizontal="center" vertical="center" textRotation="90" wrapText="1"/>
    </xf>
    <xf numFmtId="0" fontId="14" fillId="37" borderId="3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37" borderId="14" xfId="0" applyFont="1" applyFill="1" applyBorder="1" applyAlignment="1">
      <alignment horizontal="center" vertical="center" textRotation="90" wrapText="1"/>
    </xf>
    <xf numFmtId="0" fontId="14" fillId="37" borderId="15" xfId="0" applyFont="1" applyFill="1" applyBorder="1" applyAlignment="1">
      <alignment horizontal="center" vertical="center" textRotation="90" wrapText="1"/>
    </xf>
    <xf numFmtId="8" fontId="9" fillId="39" borderId="14" xfId="47" applyNumberFormat="1" applyFont="1" applyFill="1" applyBorder="1" applyAlignment="1">
      <alignment horizontal="center" vertical="center"/>
    </xf>
    <xf numFmtId="8" fontId="9" fillId="0" borderId="14" xfId="47" applyNumberFormat="1" applyFont="1" applyBorder="1" applyAlignment="1">
      <alignment vertical="center"/>
    </xf>
    <xf numFmtId="0" fontId="65" fillId="37" borderId="13" xfId="0" applyFont="1" applyFill="1" applyBorder="1" applyAlignment="1">
      <alignment horizontal="center" vertical="center" textRotation="90" wrapText="1"/>
    </xf>
    <xf numFmtId="0" fontId="65" fillId="37" borderId="14" xfId="0" applyFont="1" applyFill="1" applyBorder="1" applyAlignment="1">
      <alignment horizontal="center" vertical="center" textRotation="90" wrapText="1"/>
    </xf>
    <xf numFmtId="0" fontId="65" fillId="37" borderId="15" xfId="0" applyFont="1" applyFill="1" applyBorder="1" applyAlignment="1">
      <alignment horizontal="center" vertical="center" textRotation="90" wrapText="1"/>
    </xf>
    <xf numFmtId="0" fontId="14" fillId="37" borderId="13" xfId="0" applyFont="1" applyFill="1" applyBorder="1" applyAlignment="1">
      <alignment horizontal="center" vertical="center" textRotation="90" wrapText="1"/>
    </xf>
    <xf numFmtId="8" fontId="9" fillId="0" borderId="14" xfId="47" applyNumberFormat="1" applyFont="1" applyBorder="1" applyAlignment="1">
      <alignment horizontal="center" vertical="center"/>
    </xf>
    <xf numFmtId="0" fontId="65" fillId="37" borderId="33" xfId="0" applyFont="1" applyFill="1" applyBorder="1" applyAlignment="1">
      <alignment horizontal="center" vertical="center" textRotation="90" wrapText="1"/>
    </xf>
    <xf numFmtId="0" fontId="65" fillId="37" borderId="34" xfId="0" applyFont="1" applyFill="1" applyBorder="1" applyAlignment="1">
      <alignment horizontal="center" vertical="center" textRotation="90" wrapText="1"/>
    </xf>
    <xf numFmtId="0" fontId="65" fillId="37" borderId="35" xfId="0" applyFont="1" applyFill="1" applyBorder="1" applyAlignment="1">
      <alignment horizontal="center" vertical="center" textRotation="90" wrapText="1"/>
    </xf>
    <xf numFmtId="0" fontId="65" fillId="37" borderId="16" xfId="0" applyFont="1" applyFill="1" applyBorder="1" applyAlignment="1">
      <alignment horizontal="center" vertical="center" textRotation="90" wrapText="1"/>
    </xf>
    <xf numFmtId="0" fontId="65" fillId="37" borderId="19" xfId="0" applyFont="1" applyFill="1" applyBorder="1" applyAlignment="1">
      <alignment horizontal="center" vertical="center" textRotation="90" wrapText="1"/>
    </xf>
    <xf numFmtId="0" fontId="68" fillId="34" borderId="36" xfId="0" applyNumberFormat="1" applyFont="1" applyFill="1" applyBorder="1" applyAlignment="1">
      <alignment horizontal="center" vertical="center" wrapText="1"/>
    </xf>
    <xf numFmtId="0" fontId="68" fillId="34" borderId="30" xfId="0" applyNumberFormat="1" applyFont="1" applyFill="1" applyBorder="1" applyAlignment="1">
      <alignment horizontal="center" vertical="center" wrapText="1"/>
    </xf>
    <xf numFmtId="0" fontId="68" fillId="34" borderId="37" xfId="0" applyNumberFormat="1" applyFont="1" applyFill="1" applyBorder="1" applyAlignment="1">
      <alignment horizontal="center" vertical="center" wrapText="1"/>
    </xf>
    <xf numFmtId="0" fontId="68" fillId="34" borderId="38" xfId="0" applyNumberFormat="1" applyFont="1" applyFill="1" applyBorder="1" applyAlignment="1">
      <alignment horizontal="center" vertical="center" wrapText="1"/>
    </xf>
    <xf numFmtId="0" fontId="68" fillId="34" borderId="0" xfId="0" applyNumberFormat="1" applyFont="1" applyFill="1" applyBorder="1" applyAlignment="1">
      <alignment horizontal="center" vertical="center" wrapText="1"/>
    </xf>
    <xf numFmtId="0" fontId="68" fillId="34" borderId="39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Moeda 2" xfId="49"/>
    <cellStyle name="Moeda 2 2" xfId="50"/>
    <cellStyle name="Moeda 2 3" xfId="51"/>
    <cellStyle name="Moeda 2 4" xfId="52"/>
    <cellStyle name="Moeda 2 5" xfId="53"/>
    <cellStyle name="Moeda 3" xfId="54"/>
    <cellStyle name="Moeda 4" xfId="55"/>
    <cellStyle name="Moeda 5" xfId="56"/>
    <cellStyle name="Moeda 5 2" xfId="57"/>
    <cellStyle name="Moeda 6" xfId="58"/>
    <cellStyle name="Moeda 7" xfId="59"/>
    <cellStyle name="Neutro" xfId="60"/>
    <cellStyle name="Normal 2" xfId="61"/>
    <cellStyle name="Normal 2 2" xfId="62"/>
    <cellStyle name="Normal 3" xfId="63"/>
    <cellStyle name="Normal 4" xfId="64"/>
    <cellStyle name="Nota" xfId="65"/>
    <cellStyle name="Percent" xfId="66"/>
    <cellStyle name="Porcentagem 2" xfId="67"/>
    <cellStyle name="Ruim" xfId="68"/>
    <cellStyle name="Saíd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5" xfId="78"/>
    <cellStyle name="Total" xfId="79"/>
    <cellStyle name="Comma" xfId="80"/>
    <cellStyle name="Vírgula 2" xfId="81"/>
    <cellStyle name="Vírgula 3" xfId="82"/>
    <cellStyle name="Vírgula 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spesas%20%20para%20analise%2013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PESAS"/>
      <sheetName val="Plan2"/>
      <sheetName val="Plan3"/>
      <sheetName val="PREVISÃO"/>
      <sheetName val="CGSF"/>
      <sheetName val="CCIVV"/>
      <sheetName val="CCICM"/>
      <sheetName val="CCINF"/>
      <sheetName val="CCANM"/>
      <sheetName val="CSDGB"/>
      <sheetName val="CGV"/>
      <sheetName val="GASB"/>
      <sheetName val="GASB BENEFICIOS R$"/>
      <sheetName val="GASB METAS"/>
      <sheetName val="CIGO"/>
      <sheetName val="NATAL"/>
      <sheetName val="ROMEIRO"/>
      <sheetName val="RESTAURANTE"/>
      <sheetName val="BOLSA"/>
      <sheetName val="SEDE"/>
      <sheetName val="TOTAL"/>
    </sheetNames>
    <sheetDataSet>
      <sheetData sheetId="4">
        <row r="4">
          <cell r="A4" t="str">
            <v>COMPLEXO GERONTOLÓGICO SAGRADA FAMÍLIA</v>
          </cell>
        </row>
      </sheetData>
      <sheetData sheetId="5">
        <row r="5">
          <cell r="A5" t="str">
            <v>CENTRO DE CONVIVÊNCIA VILA VIDA</v>
          </cell>
        </row>
      </sheetData>
      <sheetData sheetId="6">
        <row r="5">
          <cell r="A5" t="str">
            <v>CENTRO DE CONVIVÊNCIA CÂNDIDA DE MORAIS</v>
          </cell>
        </row>
      </sheetData>
      <sheetData sheetId="7">
        <row r="5">
          <cell r="A5" t="str">
            <v>CENTRO DE CONVIVÊNCIA NORTE FERROVIÁRIO</v>
          </cell>
        </row>
      </sheetData>
      <sheetData sheetId="8">
        <row r="5">
          <cell r="A5" t="str">
            <v>CENTRO DE CONVIVÊNCIA NOVO MUNDO</v>
          </cell>
        </row>
      </sheetData>
      <sheetData sheetId="9">
        <row r="5">
          <cell r="A5" t="str">
            <v>CENTRO SOCIAL DONA GERCINA</v>
          </cell>
        </row>
      </sheetData>
      <sheetData sheetId="10">
        <row r="4">
          <cell r="A4" t="str">
            <v>CENTRO GOIANO DE VOLUNTÁRIOS</v>
          </cell>
        </row>
      </sheetData>
      <sheetData sheetId="11">
        <row r="4">
          <cell r="A4" t="str">
            <v>GAB - GERÊNCIA DE ASSESSORAMENTO E BENEFÍCIOS</v>
          </cell>
        </row>
      </sheetData>
      <sheetData sheetId="14">
        <row r="6">
          <cell r="A6" t="str">
            <v>CASA DE INTERIOR DE GOIÁS</v>
          </cell>
        </row>
      </sheetData>
      <sheetData sheetId="16">
        <row r="6">
          <cell r="A6" t="str">
            <v>ROMARIAS</v>
          </cell>
        </row>
      </sheetData>
      <sheetData sheetId="17">
        <row r="6">
          <cell r="A6" t="str">
            <v>RESTAURANTE CIDADÃO</v>
          </cell>
        </row>
      </sheetData>
      <sheetData sheetId="18">
        <row r="6">
          <cell r="A6" t="str">
            <v>PROGRAMA BOLSA UNIVERSITÁRIA</v>
          </cell>
        </row>
      </sheetData>
      <sheetData sheetId="19">
        <row r="6">
          <cell r="A6" t="str">
            <v>SEDE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0"/>
  <sheetViews>
    <sheetView tabSelected="1" view="pageLayout" zoomScale="80" zoomScalePageLayoutView="80" workbookViewId="0" topLeftCell="A1">
      <selection activeCell="A255" sqref="A255"/>
    </sheetView>
  </sheetViews>
  <sheetFormatPr defaultColWidth="0" defaultRowHeight="15" zeroHeight="1"/>
  <cols>
    <col min="1" max="1" width="8.421875" style="96" customWidth="1"/>
    <col min="2" max="2" width="6.8515625" style="96" customWidth="1"/>
    <col min="3" max="3" width="50.00390625" style="3" customWidth="1"/>
    <col min="4" max="4" width="15.00390625" style="35" customWidth="1"/>
    <col min="5" max="5" width="15.00390625" style="79" customWidth="1"/>
    <col min="6" max="6" width="15.7109375" style="35" customWidth="1"/>
    <col min="7" max="8" width="15.00390625" style="35" customWidth="1"/>
    <col min="9" max="9" width="15.8515625" style="35" customWidth="1"/>
    <col min="10" max="11" width="15.00390625" style="35" customWidth="1"/>
    <col min="12" max="12" width="15.7109375" style="35" customWidth="1"/>
    <col min="13" max="13" width="14.8515625" style="35" bestFit="1" customWidth="1"/>
    <col min="14" max="16384" width="0" style="35" hidden="1" customWidth="1"/>
  </cols>
  <sheetData>
    <row r="1" spans="3:5" ht="12" thickBot="1">
      <c r="C1" s="2"/>
      <c r="D1" s="36"/>
      <c r="E1" s="36"/>
    </row>
    <row r="2" spans="1:12" ht="23.25" customHeight="1" thickBot="1" thickTop="1">
      <c r="A2" s="217" t="s">
        <v>0</v>
      </c>
      <c r="B2" s="217"/>
      <c r="C2" s="217"/>
      <c r="D2" s="210" t="s">
        <v>43</v>
      </c>
      <c r="E2" s="210"/>
      <c r="F2" s="210"/>
      <c r="G2" s="210"/>
      <c r="H2" s="210"/>
      <c r="I2" s="210"/>
      <c r="J2" s="210"/>
      <c r="K2" s="210"/>
      <c r="L2" s="210"/>
    </row>
    <row r="3" spans="1:12" ht="21.75" customHeight="1" thickBot="1" thickTop="1">
      <c r="A3" s="217"/>
      <c r="B3" s="217"/>
      <c r="C3" s="217"/>
      <c r="D3" s="210" t="s">
        <v>44</v>
      </c>
      <c r="E3" s="210"/>
      <c r="F3" s="210"/>
      <c r="G3" s="211" t="s">
        <v>45</v>
      </c>
      <c r="H3" s="211"/>
      <c r="I3" s="211"/>
      <c r="J3" s="210" t="s">
        <v>46</v>
      </c>
      <c r="K3" s="210"/>
      <c r="L3" s="210"/>
    </row>
    <row r="4" spans="1:12" ht="37.5" customHeight="1" thickBot="1" thickTop="1">
      <c r="A4" s="217"/>
      <c r="B4" s="217"/>
      <c r="C4" s="217"/>
      <c r="D4" s="165" t="s">
        <v>48</v>
      </c>
      <c r="E4" s="165" t="s">
        <v>47</v>
      </c>
      <c r="F4" s="165" t="s">
        <v>50</v>
      </c>
      <c r="G4" s="166" t="s">
        <v>48</v>
      </c>
      <c r="H4" s="166" t="s">
        <v>47</v>
      </c>
      <c r="I4" s="166" t="s">
        <v>50</v>
      </c>
      <c r="J4" s="165" t="s">
        <v>48</v>
      </c>
      <c r="K4" s="165" t="s">
        <v>47</v>
      </c>
      <c r="L4" s="165" t="s">
        <v>50</v>
      </c>
    </row>
    <row r="5" spans="1:12" ht="24" customHeight="1" thickBot="1" thickTop="1">
      <c r="A5" s="217"/>
      <c r="B5" s="217"/>
      <c r="C5" s="217"/>
      <c r="D5" s="142">
        <f>D6+D10+D12+D13+D14+D15+D18+D26+D28+D32+D34+D36+D56+D60+D64</f>
        <v>13464044.493287878</v>
      </c>
      <c r="E5" s="143">
        <f>E6+E10+E12+E13+E14+E15+E18+E26+E28+E32+E34+E36+E56+E64</f>
        <v>3432098.39</v>
      </c>
      <c r="F5" s="143">
        <f>F64</f>
        <v>100000</v>
      </c>
      <c r="G5" s="167">
        <f>G6+G10+G12+G13+G14+G15+G18+G26+G28+G32+G34+G36+G56+G64</f>
        <v>16427295.648772728</v>
      </c>
      <c r="H5" s="168">
        <f>H6+H10+H12+H13+H14+H15+H18+H26+H28+H32+H34+H36+H56+H64</f>
        <v>3412915.58</v>
      </c>
      <c r="I5" s="168">
        <f>I6+I10+I12+I13+I14+I15+I18+I26+I28+I32+I34+I36+I56+I64</f>
        <v>100000</v>
      </c>
      <c r="J5" s="142">
        <f>J6+J10+J12+J13+J14+J15+J18+J26+J28+J32+J34+J36+J56+J60+J64</f>
        <v>16112292.801287878</v>
      </c>
      <c r="K5" s="143">
        <f>K6+K10+K12+K13+K14+K15+K18+K26+K28+K32+K34+K36+K56+K64</f>
        <v>3412915.58</v>
      </c>
      <c r="L5" s="143">
        <f>L6+L10+L12+L13+L14+L15+L18+L26+L28+L32+L34+L36+L56+L60+L64</f>
        <v>100000</v>
      </c>
    </row>
    <row r="6" spans="1:13" ht="21.75" customHeight="1" thickBot="1" thickTop="1">
      <c r="A6" s="214" t="s">
        <v>22</v>
      </c>
      <c r="B6" s="214" t="s">
        <v>8</v>
      </c>
      <c r="C6" s="124" t="s">
        <v>15</v>
      </c>
      <c r="D6" s="208">
        <f>Plan1!B7</f>
        <v>188000</v>
      </c>
      <c r="E6" s="206">
        <f>Plan1!B29</f>
        <v>346443.34</v>
      </c>
      <c r="F6" s="213"/>
      <c r="G6" s="207">
        <f>Plan1!C7</f>
        <v>188000</v>
      </c>
      <c r="H6" s="207">
        <f>Plan1!C29</f>
        <v>344844.77</v>
      </c>
      <c r="I6" s="207"/>
      <c r="J6" s="206">
        <f>Plan1!D7</f>
        <v>188000</v>
      </c>
      <c r="K6" s="206">
        <f>Plan1!D29</f>
        <v>344844.77</v>
      </c>
      <c r="L6" s="206"/>
      <c r="M6" s="42"/>
    </row>
    <row r="7" spans="1:13" ht="21.75" customHeight="1" thickBot="1" thickTop="1">
      <c r="A7" s="214"/>
      <c r="B7" s="214"/>
      <c r="C7" s="124" t="s">
        <v>16</v>
      </c>
      <c r="D7" s="208"/>
      <c r="E7" s="206"/>
      <c r="F7" s="213"/>
      <c r="G7" s="207"/>
      <c r="H7" s="207"/>
      <c r="I7" s="207"/>
      <c r="J7" s="206"/>
      <c r="K7" s="206"/>
      <c r="L7" s="206"/>
      <c r="M7" s="42"/>
    </row>
    <row r="8" spans="1:13" ht="20.25" customHeight="1" thickBot="1" thickTop="1">
      <c r="A8" s="214"/>
      <c r="B8" s="214"/>
      <c r="C8" s="124" t="s">
        <v>17</v>
      </c>
      <c r="D8" s="208"/>
      <c r="E8" s="206"/>
      <c r="F8" s="213"/>
      <c r="G8" s="207"/>
      <c r="H8" s="207"/>
      <c r="I8" s="207"/>
      <c r="J8" s="206"/>
      <c r="K8" s="206"/>
      <c r="L8" s="206"/>
      <c r="M8" s="42"/>
    </row>
    <row r="9" spans="1:13" ht="18.75" customHeight="1" thickBot="1" thickTop="1">
      <c r="A9" s="214"/>
      <c r="B9" s="214"/>
      <c r="C9" s="125" t="s">
        <v>18</v>
      </c>
      <c r="D9" s="208"/>
      <c r="E9" s="206"/>
      <c r="F9" s="213"/>
      <c r="G9" s="207"/>
      <c r="H9" s="207"/>
      <c r="I9" s="207"/>
      <c r="J9" s="206"/>
      <c r="K9" s="206"/>
      <c r="L9" s="206"/>
      <c r="M9" s="42"/>
    </row>
    <row r="10" spans="1:13" ht="18" customHeight="1" thickBot="1" thickTop="1">
      <c r="A10" s="214"/>
      <c r="B10" s="214" t="s">
        <v>9</v>
      </c>
      <c r="C10" s="126" t="s">
        <v>16</v>
      </c>
      <c r="D10" s="208">
        <f>Plan1!B8</f>
        <v>47000</v>
      </c>
      <c r="E10" s="215">
        <v>163465.23</v>
      </c>
      <c r="F10" s="213"/>
      <c r="G10" s="207">
        <f>Plan1!C8</f>
        <v>47000</v>
      </c>
      <c r="H10" s="207">
        <f>Plan1!C30</f>
        <v>163465.23</v>
      </c>
      <c r="I10" s="207"/>
      <c r="J10" s="206">
        <f>Plan1!D8</f>
        <v>47000</v>
      </c>
      <c r="K10" s="206">
        <f>Plan1!D30</f>
        <v>163465.23</v>
      </c>
      <c r="L10" s="206"/>
      <c r="M10" s="218"/>
    </row>
    <row r="11" spans="1:13" ht="24.75" customHeight="1" thickBot="1" thickTop="1">
      <c r="A11" s="214"/>
      <c r="B11" s="214"/>
      <c r="C11" s="125" t="s">
        <v>18</v>
      </c>
      <c r="D11" s="208"/>
      <c r="E11" s="216"/>
      <c r="F11" s="213"/>
      <c r="G11" s="207"/>
      <c r="H11" s="207"/>
      <c r="I11" s="207"/>
      <c r="J11" s="206"/>
      <c r="K11" s="206"/>
      <c r="L11" s="206"/>
      <c r="M11" s="218"/>
    </row>
    <row r="12" spans="1:13" ht="31.5" customHeight="1" thickBot="1" thickTop="1">
      <c r="A12" s="214"/>
      <c r="B12" s="134" t="s">
        <v>10</v>
      </c>
      <c r="C12" s="125" t="s">
        <v>18</v>
      </c>
      <c r="D12" s="135">
        <f>Plan1!B9</f>
        <v>134825.83</v>
      </c>
      <c r="E12" s="135">
        <f>Plan1!B31</f>
        <v>107142.9</v>
      </c>
      <c r="F12" s="136"/>
      <c r="G12" s="169">
        <f>Plan1!C9</f>
        <v>54000</v>
      </c>
      <c r="H12" s="169">
        <f>Plan1!C31</f>
        <v>105544.33</v>
      </c>
      <c r="I12" s="169"/>
      <c r="J12" s="135">
        <f>Plan1!D9</f>
        <v>34825.83</v>
      </c>
      <c r="K12" s="135">
        <f>Plan1!D31</f>
        <v>105544.33</v>
      </c>
      <c r="L12" s="135"/>
      <c r="M12" s="42"/>
    </row>
    <row r="13" spans="1:13" ht="35.25" customHeight="1" thickBot="1" thickTop="1">
      <c r="A13" s="214"/>
      <c r="B13" s="134" t="s">
        <v>11</v>
      </c>
      <c r="C13" s="125" t="s">
        <v>18</v>
      </c>
      <c r="D13" s="135">
        <f>Plan1!B10</f>
        <v>137630.22</v>
      </c>
      <c r="E13" s="135">
        <f>Plan1!B32</f>
        <v>86526.88</v>
      </c>
      <c r="F13" s="136"/>
      <c r="G13" s="169">
        <f>Plan1!C10</f>
        <v>57000</v>
      </c>
      <c r="H13" s="169">
        <f>Plan1!C32</f>
        <v>86526.88</v>
      </c>
      <c r="I13" s="169"/>
      <c r="J13" s="135">
        <f>Plan1!D10</f>
        <v>37652.22</v>
      </c>
      <c r="K13" s="135">
        <f>Plan1!D32</f>
        <v>86526.88</v>
      </c>
      <c r="L13" s="135"/>
      <c r="M13" s="42"/>
    </row>
    <row r="14" spans="1:13" ht="34.5" customHeight="1" thickBot="1" thickTop="1">
      <c r="A14" s="214" t="s">
        <v>23</v>
      </c>
      <c r="B14" s="134" t="s">
        <v>12</v>
      </c>
      <c r="C14" s="127" t="s">
        <v>19</v>
      </c>
      <c r="D14" s="135">
        <f>Plan1!B11</f>
        <v>165000</v>
      </c>
      <c r="E14" s="135">
        <f>Plan1!B33</f>
        <v>80765.7</v>
      </c>
      <c r="F14" s="136"/>
      <c r="G14" s="169">
        <f>Plan1!C11</f>
        <v>165000</v>
      </c>
      <c r="H14" s="169">
        <f>Plan1!C33</f>
        <v>80765.7</v>
      </c>
      <c r="I14" s="169"/>
      <c r="J14" s="135">
        <f>Plan1!D11</f>
        <v>165000</v>
      </c>
      <c r="K14" s="135">
        <f>Plan1!D33</f>
        <v>80765.7</v>
      </c>
      <c r="L14" s="135"/>
      <c r="M14" s="42"/>
    </row>
    <row r="15" spans="1:13" ht="27.75" customHeight="1" thickBot="1" thickTop="1">
      <c r="A15" s="214"/>
      <c r="B15" s="214" t="s">
        <v>13</v>
      </c>
      <c r="C15" s="124" t="s">
        <v>6</v>
      </c>
      <c r="D15" s="208">
        <f>Plan1!B12</f>
        <v>40000</v>
      </c>
      <c r="E15" s="206">
        <f>Plan1!B34</f>
        <v>120011</v>
      </c>
      <c r="F15" s="213"/>
      <c r="G15" s="207">
        <f>Plan1!C12</f>
        <v>50000</v>
      </c>
      <c r="H15" s="207">
        <f>Plan1!C34</f>
        <v>120011</v>
      </c>
      <c r="I15" s="207"/>
      <c r="J15" s="206">
        <f>Plan1!D12</f>
        <v>50000</v>
      </c>
      <c r="K15" s="206">
        <f>Plan1!D34</f>
        <v>120011</v>
      </c>
      <c r="L15" s="206"/>
      <c r="M15" s="218"/>
    </row>
    <row r="16" spans="1:13" ht="26.25" customHeight="1" thickBot="1" thickTop="1">
      <c r="A16" s="214"/>
      <c r="B16" s="214"/>
      <c r="C16" s="124" t="s">
        <v>7</v>
      </c>
      <c r="D16" s="208"/>
      <c r="E16" s="206"/>
      <c r="F16" s="213"/>
      <c r="G16" s="207"/>
      <c r="H16" s="207"/>
      <c r="I16" s="207"/>
      <c r="J16" s="206"/>
      <c r="K16" s="206"/>
      <c r="L16" s="206"/>
      <c r="M16" s="218"/>
    </row>
    <row r="17" spans="1:13" ht="27" customHeight="1" thickBot="1" thickTop="1">
      <c r="A17" s="214"/>
      <c r="B17" s="214"/>
      <c r="C17" s="124" t="s">
        <v>72</v>
      </c>
      <c r="D17" s="208"/>
      <c r="E17" s="206"/>
      <c r="F17" s="213"/>
      <c r="G17" s="207"/>
      <c r="H17" s="207"/>
      <c r="I17" s="207"/>
      <c r="J17" s="206"/>
      <c r="K17" s="206"/>
      <c r="L17" s="206"/>
      <c r="M17" s="218"/>
    </row>
    <row r="18" spans="1:13" ht="23.25" customHeight="1" thickBot="1" thickTop="1">
      <c r="A18" s="214" t="s">
        <v>27</v>
      </c>
      <c r="B18" s="214" t="s">
        <v>20</v>
      </c>
      <c r="C18" s="128" t="s">
        <v>1</v>
      </c>
      <c r="D18" s="208">
        <f>Plan1!B14</f>
        <v>566450.32</v>
      </c>
      <c r="E18" s="206">
        <f>Plan1!B35</f>
        <v>243862.03</v>
      </c>
      <c r="F18" s="213"/>
      <c r="G18" s="207">
        <f>Plan1!C14</f>
        <v>566802.52</v>
      </c>
      <c r="H18" s="207">
        <f>Plan1!C35</f>
        <v>243862.03</v>
      </c>
      <c r="I18" s="207"/>
      <c r="J18" s="206">
        <f>Plan1!D14</f>
        <v>600000</v>
      </c>
      <c r="K18" s="206">
        <f>Plan1!D35</f>
        <v>243862.03</v>
      </c>
      <c r="L18" s="206"/>
      <c r="M18" s="218"/>
    </row>
    <row r="19" spans="1:13" ht="41.25" customHeight="1" thickBot="1" thickTop="1">
      <c r="A19" s="214"/>
      <c r="B19" s="214"/>
      <c r="C19" s="126" t="s">
        <v>111</v>
      </c>
      <c r="D19" s="208"/>
      <c r="E19" s="206"/>
      <c r="F19" s="213"/>
      <c r="G19" s="207"/>
      <c r="H19" s="207"/>
      <c r="I19" s="207"/>
      <c r="J19" s="206"/>
      <c r="K19" s="206"/>
      <c r="L19" s="206"/>
      <c r="M19" s="218"/>
    </row>
    <row r="20" spans="1:13" ht="25.5" customHeight="1" thickBot="1" thickTop="1">
      <c r="A20" s="214"/>
      <c r="B20" s="214"/>
      <c r="C20" s="126" t="s">
        <v>3</v>
      </c>
      <c r="D20" s="208"/>
      <c r="E20" s="206"/>
      <c r="F20" s="213"/>
      <c r="G20" s="207"/>
      <c r="H20" s="207"/>
      <c r="I20" s="207"/>
      <c r="J20" s="206"/>
      <c r="K20" s="206"/>
      <c r="L20" s="206"/>
      <c r="M20" s="218"/>
    </row>
    <row r="21" spans="1:13" ht="18" customHeight="1" thickBot="1" thickTop="1">
      <c r="A21" s="214"/>
      <c r="B21" s="214"/>
      <c r="C21" s="129" t="s">
        <v>37</v>
      </c>
      <c r="D21" s="208"/>
      <c r="E21" s="206"/>
      <c r="F21" s="213"/>
      <c r="G21" s="207"/>
      <c r="H21" s="207"/>
      <c r="I21" s="207"/>
      <c r="J21" s="206"/>
      <c r="K21" s="206"/>
      <c r="L21" s="206"/>
      <c r="M21" s="218"/>
    </row>
    <row r="22" spans="1:13" ht="25.5" customHeight="1" thickBot="1" thickTop="1">
      <c r="A22" s="214"/>
      <c r="B22" s="214"/>
      <c r="C22" s="129" t="s">
        <v>4</v>
      </c>
      <c r="D22" s="208"/>
      <c r="E22" s="206"/>
      <c r="F22" s="213"/>
      <c r="G22" s="207"/>
      <c r="H22" s="207"/>
      <c r="I22" s="207"/>
      <c r="J22" s="206"/>
      <c r="K22" s="206"/>
      <c r="L22" s="206"/>
      <c r="M22" s="218"/>
    </row>
    <row r="23" spans="1:13" ht="27" customHeight="1" thickBot="1" thickTop="1">
      <c r="A23" s="205" t="s">
        <v>14</v>
      </c>
      <c r="B23" s="205" t="s">
        <v>20</v>
      </c>
      <c r="C23" s="126" t="s">
        <v>5</v>
      </c>
      <c r="D23" s="208"/>
      <c r="E23" s="206"/>
      <c r="F23" s="213"/>
      <c r="G23" s="207"/>
      <c r="H23" s="207"/>
      <c r="I23" s="207"/>
      <c r="J23" s="206"/>
      <c r="K23" s="206"/>
      <c r="L23" s="206"/>
      <c r="M23" s="218"/>
    </row>
    <row r="24" spans="1:13" ht="22.5" customHeight="1" thickBot="1" thickTop="1">
      <c r="A24" s="205"/>
      <c r="B24" s="205"/>
      <c r="C24" s="126" t="s">
        <v>30</v>
      </c>
      <c r="D24" s="208"/>
      <c r="E24" s="206"/>
      <c r="F24" s="213"/>
      <c r="G24" s="207"/>
      <c r="H24" s="207"/>
      <c r="I24" s="207"/>
      <c r="J24" s="206"/>
      <c r="K24" s="206"/>
      <c r="L24" s="206"/>
      <c r="M24" s="218"/>
    </row>
    <row r="25" spans="1:13" ht="22.5" customHeight="1" thickBot="1" thickTop="1">
      <c r="A25" s="205"/>
      <c r="B25" s="205"/>
      <c r="C25" s="124" t="s">
        <v>31</v>
      </c>
      <c r="D25" s="208"/>
      <c r="E25" s="206"/>
      <c r="F25" s="213"/>
      <c r="G25" s="207"/>
      <c r="H25" s="207"/>
      <c r="I25" s="207"/>
      <c r="J25" s="206"/>
      <c r="K25" s="206"/>
      <c r="L25" s="206"/>
      <c r="M25" s="218"/>
    </row>
    <row r="26" spans="1:13" ht="20.25" customHeight="1" thickBot="1" thickTop="1">
      <c r="A26" s="205"/>
      <c r="B26" s="205" t="s">
        <v>21</v>
      </c>
      <c r="C26" s="124" t="s">
        <v>28</v>
      </c>
      <c r="D26" s="208">
        <f>Plan1!B13</f>
        <v>12798.657166666664</v>
      </c>
      <c r="E26" s="206">
        <f>Plan1!B37</f>
        <v>55088.74</v>
      </c>
      <c r="F26" s="213"/>
      <c r="G26" s="207">
        <f>Plan1!C13</f>
        <v>12728.657166666664</v>
      </c>
      <c r="H26" s="207">
        <f>Plan1!C37</f>
        <v>55088.74</v>
      </c>
      <c r="I26" s="207"/>
      <c r="J26" s="206">
        <f>Plan1!D13</f>
        <v>12798.657166666664</v>
      </c>
      <c r="K26" s="206">
        <f>Plan1!D37</f>
        <v>55088.74</v>
      </c>
      <c r="L26" s="206"/>
      <c r="M26" s="218"/>
    </row>
    <row r="27" spans="1:13" ht="24" customHeight="1" thickBot="1" thickTop="1">
      <c r="A27" s="205"/>
      <c r="B27" s="205"/>
      <c r="C27" s="124" t="s">
        <v>29</v>
      </c>
      <c r="D27" s="208"/>
      <c r="E27" s="206"/>
      <c r="F27" s="213"/>
      <c r="G27" s="207"/>
      <c r="H27" s="207"/>
      <c r="I27" s="207"/>
      <c r="J27" s="206"/>
      <c r="K27" s="206"/>
      <c r="L27" s="206"/>
      <c r="M27" s="218"/>
    </row>
    <row r="28" spans="1:13" ht="59.25" customHeight="1" thickBot="1" thickTop="1">
      <c r="A28" s="137" t="s">
        <v>109</v>
      </c>
      <c r="B28" s="137" t="s">
        <v>26</v>
      </c>
      <c r="C28" s="124" t="s">
        <v>33</v>
      </c>
      <c r="D28" s="135">
        <f>Plan1!B15</f>
        <v>113801.55</v>
      </c>
      <c r="E28" s="135">
        <f>Plan1!B36</f>
        <v>188061.52</v>
      </c>
      <c r="F28" s="136"/>
      <c r="G28" s="170">
        <f>Plan1!C15</f>
        <v>113801.55</v>
      </c>
      <c r="H28" s="170">
        <f>Plan1!C36</f>
        <v>188061.52</v>
      </c>
      <c r="I28" s="169"/>
      <c r="J28" s="135">
        <f>Plan1!D15</f>
        <v>128801.55</v>
      </c>
      <c r="K28" s="135">
        <f>Plan1!D36</f>
        <v>188061.52</v>
      </c>
      <c r="L28" s="135"/>
      <c r="M28" s="42"/>
    </row>
    <row r="29" spans="1:12" ht="23.25" customHeight="1" thickBot="1" thickTop="1">
      <c r="A29" s="209" t="s">
        <v>0</v>
      </c>
      <c r="B29" s="209"/>
      <c r="C29" s="209"/>
      <c r="D29" s="210" t="s">
        <v>43</v>
      </c>
      <c r="E29" s="210"/>
      <c r="F29" s="210"/>
      <c r="G29" s="210"/>
      <c r="H29" s="210"/>
      <c r="I29" s="210"/>
      <c r="J29" s="210"/>
      <c r="K29" s="210"/>
      <c r="L29" s="210"/>
    </row>
    <row r="30" spans="1:12" ht="15.75" customHeight="1" thickBot="1" thickTop="1">
      <c r="A30" s="209"/>
      <c r="B30" s="209"/>
      <c r="C30" s="209"/>
      <c r="D30" s="210" t="s">
        <v>44</v>
      </c>
      <c r="E30" s="210"/>
      <c r="F30" s="210"/>
      <c r="G30" s="211" t="s">
        <v>45</v>
      </c>
      <c r="H30" s="211"/>
      <c r="I30" s="211"/>
      <c r="J30" s="210" t="s">
        <v>46</v>
      </c>
      <c r="K30" s="210"/>
      <c r="L30" s="210"/>
    </row>
    <row r="31" spans="1:12" ht="30" customHeight="1" thickBot="1" thickTop="1">
      <c r="A31" s="209"/>
      <c r="B31" s="209"/>
      <c r="C31" s="209"/>
      <c r="D31" s="165" t="s">
        <v>48</v>
      </c>
      <c r="E31" s="165" t="s">
        <v>47</v>
      </c>
      <c r="F31" s="165" t="s">
        <v>50</v>
      </c>
      <c r="G31" s="166" t="s">
        <v>48</v>
      </c>
      <c r="H31" s="166" t="s">
        <v>47</v>
      </c>
      <c r="I31" s="166" t="s">
        <v>50</v>
      </c>
      <c r="J31" s="165" t="s">
        <v>48</v>
      </c>
      <c r="K31" s="165" t="s">
        <v>47</v>
      </c>
      <c r="L31" s="165" t="s">
        <v>50</v>
      </c>
    </row>
    <row r="32" spans="1:13" ht="51" customHeight="1" thickBot="1" thickTop="1">
      <c r="A32" s="212" t="s">
        <v>40</v>
      </c>
      <c r="B32" s="212" t="s">
        <v>39</v>
      </c>
      <c r="C32" s="130" t="s">
        <v>34</v>
      </c>
      <c r="D32" s="208">
        <f>Plan1!B18</f>
        <v>70000</v>
      </c>
      <c r="E32" s="206">
        <v>0</v>
      </c>
      <c r="F32" s="213"/>
      <c r="G32" s="207">
        <f>Plan1!C18</f>
        <v>0</v>
      </c>
      <c r="H32" s="207"/>
      <c r="I32" s="207"/>
      <c r="J32" s="206">
        <f>Plan1!D18</f>
        <v>0</v>
      </c>
      <c r="K32" s="206"/>
      <c r="L32" s="206"/>
      <c r="M32" s="218"/>
    </row>
    <row r="33" spans="1:13" ht="42.75" customHeight="1" thickBot="1" thickTop="1">
      <c r="A33" s="212"/>
      <c r="B33" s="212"/>
      <c r="C33" s="130" t="s">
        <v>35</v>
      </c>
      <c r="D33" s="208"/>
      <c r="E33" s="206"/>
      <c r="F33" s="213"/>
      <c r="G33" s="207"/>
      <c r="H33" s="207"/>
      <c r="I33" s="207"/>
      <c r="J33" s="206"/>
      <c r="K33" s="206"/>
      <c r="L33" s="206"/>
      <c r="M33" s="218"/>
    </row>
    <row r="34" spans="1:13" ht="33.75" customHeight="1" thickBot="1" thickTop="1">
      <c r="A34" s="212"/>
      <c r="B34" s="205" t="s">
        <v>24</v>
      </c>
      <c r="C34" s="131" t="s">
        <v>112</v>
      </c>
      <c r="D34" s="162">
        <f>Plan1!B16</f>
        <v>0</v>
      </c>
      <c r="E34" s="162">
        <v>0</v>
      </c>
      <c r="F34" s="175"/>
      <c r="G34" s="169">
        <f>Plan1!C16</f>
        <v>3000000</v>
      </c>
      <c r="H34" s="169"/>
      <c r="I34" s="169"/>
      <c r="J34" s="162">
        <f>Plan1!D16</f>
        <v>3000000</v>
      </c>
      <c r="K34" s="162"/>
      <c r="L34" s="162"/>
      <c r="M34" s="218"/>
    </row>
    <row r="35" spans="1:13" ht="36.75" customHeight="1" thickBot="1" thickTop="1">
      <c r="A35" s="212"/>
      <c r="B35" s="205"/>
      <c r="C35" s="132" t="s">
        <v>36</v>
      </c>
      <c r="D35" s="176"/>
      <c r="E35" s="176"/>
      <c r="F35" s="177"/>
      <c r="G35" s="178"/>
      <c r="H35" s="178"/>
      <c r="I35" s="178"/>
      <c r="J35" s="176"/>
      <c r="K35" s="176"/>
      <c r="L35" s="176"/>
      <c r="M35" s="218"/>
    </row>
    <row r="36" spans="1:13" ht="28.5" customHeight="1" thickBot="1" thickTop="1">
      <c r="A36" s="205" t="s">
        <v>38</v>
      </c>
      <c r="B36" s="205" t="s">
        <v>32</v>
      </c>
      <c r="C36" s="132" t="s">
        <v>73</v>
      </c>
      <c r="D36" s="138">
        <f>SUM(D37:D52)</f>
        <v>1642616.576121212</v>
      </c>
      <c r="E36" s="206">
        <f>Plan1!B38</f>
        <v>90244.65</v>
      </c>
      <c r="F36" s="139"/>
      <c r="G36" s="171">
        <f>SUM(G37:G52)</f>
        <v>1608478.1816060604</v>
      </c>
      <c r="H36" s="207">
        <f>Plan1!C38</f>
        <v>90244.65</v>
      </c>
      <c r="I36" s="170"/>
      <c r="J36" s="140">
        <f>SUM(J37:J52)</f>
        <v>1484399.804121212</v>
      </c>
      <c r="K36" s="208">
        <f>Plan1!D38</f>
        <v>90244.65</v>
      </c>
      <c r="L36" s="135"/>
      <c r="M36" s="69"/>
    </row>
    <row r="37" spans="1:13" ht="30" customHeight="1" thickBot="1" thickTop="1">
      <c r="A37" s="205"/>
      <c r="B37" s="205"/>
      <c r="C37" s="132" t="s">
        <v>75</v>
      </c>
      <c r="D37" s="135">
        <v>268897.14999999997</v>
      </c>
      <c r="E37" s="206"/>
      <c r="F37" s="136"/>
      <c r="G37" s="169">
        <v>281119.74772727274</v>
      </c>
      <c r="H37" s="207"/>
      <c r="I37" s="169"/>
      <c r="J37" s="135">
        <v>232229.35681818178</v>
      </c>
      <c r="K37" s="208"/>
      <c r="L37" s="135"/>
      <c r="M37" s="42"/>
    </row>
    <row r="38" spans="1:13" ht="30" customHeight="1" thickBot="1" thickTop="1">
      <c r="A38" s="205"/>
      <c r="B38" s="205"/>
      <c r="C38" s="132" t="s">
        <v>76</v>
      </c>
      <c r="D38" s="135">
        <v>221138.34666666668</v>
      </c>
      <c r="E38" s="206"/>
      <c r="F38" s="136"/>
      <c r="G38" s="169">
        <v>231190.0896969697</v>
      </c>
      <c r="H38" s="207"/>
      <c r="I38" s="169"/>
      <c r="J38" s="135">
        <v>190983.11757575755</v>
      </c>
      <c r="K38" s="208"/>
      <c r="L38" s="135"/>
      <c r="M38" s="42"/>
    </row>
    <row r="39" spans="1:13" ht="30" customHeight="1" thickBot="1" thickTop="1">
      <c r="A39" s="205"/>
      <c r="B39" s="205"/>
      <c r="C39" s="132" t="s">
        <v>77</v>
      </c>
      <c r="D39" s="135">
        <v>138802.14</v>
      </c>
      <c r="E39" s="206"/>
      <c r="F39" s="136"/>
      <c r="G39" s="169"/>
      <c r="H39" s="207"/>
      <c r="I39" s="169"/>
      <c r="J39" s="135">
        <v>134112.033</v>
      </c>
      <c r="K39" s="208"/>
      <c r="L39" s="135"/>
      <c r="M39" s="42"/>
    </row>
    <row r="40" spans="1:13" ht="30" customHeight="1" thickBot="1" thickTop="1">
      <c r="A40" s="205"/>
      <c r="B40" s="205"/>
      <c r="C40" s="132" t="s">
        <v>106</v>
      </c>
      <c r="D40" s="135">
        <v>161099.6121212121</v>
      </c>
      <c r="E40" s="206"/>
      <c r="F40" s="136"/>
      <c r="G40" s="169">
        <v>185264.55393939393</v>
      </c>
      <c r="H40" s="207"/>
      <c r="I40" s="169"/>
      <c r="J40" s="135">
        <v>153044.6315151515</v>
      </c>
      <c r="K40" s="208"/>
      <c r="L40" s="135"/>
      <c r="M40" s="42"/>
    </row>
    <row r="41" spans="1:13" ht="30" customHeight="1" thickBot="1" thickTop="1">
      <c r="A41" s="205"/>
      <c r="B41" s="205"/>
      <c r="C41" s="130" t="s">
        <v>78</v>
      </c>
      <c r="D41" s="135">
        <v>90422.08363636363</v>
      </c>
      <c r="E41" s="206"/>
      <c r="F41" s="136"/>
      <c r="G41" s="169">
        <v>115539.32909090909</v>
      </c>
      <c r="H41" s="207"/>
      <c r="I41" s="169"/>
      <c r="J41" s="135">
        <v>104990.086</v>
      </c>
      <c r="K41" s="208"/>
      <c r="L41" s="135"/>
      <c r="M41" s="42"/>
    </row>
    <row r="42" spans="1:13" ht="33.75" customHeight="1" thickBot="1" thickTop="1">
      <c r="A42" s="205"/>
      <c r="B42" s="205"/>
      <c r="C42" s="132" t="s">
        <v>79</v>
      </c>
      <c r="D42" s="135">
        <v>57508.33333333333</v>
      </c>
      <c r="E42" s="206"/>
      <c r="F42" s="136"/>
      <c r="G42" s="169">
        <v>60122.34848484848</v>
      </c>
      <c r="H42" s="207"/>
      <c r="I42" s="169"/>
      <c r="J42" s="135">
        <v>49666.28787878787</v>
      </c>
      <c r="K42" s="208"/>
      <c r="L42" s="135"/>
      <c r="M42" s="42"/>
    </row>
    <row r="43" spans="1:13" ht="33.75" customHeight="1" thickBot="1" thickTop="1">
      <c r="A43" s="205"/>
      <c r="B43" s="205"/>
      <c r="C43" s="132" t="s">
        <v>80</v>
      </c>
      <c r="D43" s="135">
        <v>56223.33333333333</v>
      </c>
      <c r="E43" s="206"/>
      <c r="F43" s="136"/>
      <c r="G43" s="169">
        <v>58778.93939393939</v>
      </c>
      <c r="H43" s="207"/>
      <c r="I43" s="169"/>
      <c r="J43" s="135">
        <v>48556.51515151515</v>
      </c>
      <c r="K43" s="208"/>
      <c r="L43" s="135"/>
      <c r="M43" s="42"/>
    </row>
    <row r="44" spans="1:13" ht="30" customHeight="1" thickBot="1" thickTop="1">
      <c r="A44" s="205"/>
      <c r="B44" s="205"/>
      <c r="C44" s="132" t="s">
        <v>81</v>
      </c>
      <c r="D44" s="135">
        <v>63714.28</v>
      </c>
      <c r="E44" s="206"/>
      <c r="F44" s="136"/>
      <c r="G44" s="169">
        <v>66610.38363636364</v>
      </c>
      <c r="H44" s="207"/>
      <c r="I44" s="169"/>
      <c r="J44" s="135">
        <v>55025.969090909086</v>
      </c>
      <c r="K44" s="208"/>
      <c r="L44" s="135"/>
      <c r="M44" s="42"/>
    </row>
    <row r="45" spans="1:13" ht="30" customHeight="1" thickBot="1" thickTop="1">
      <c r="A45" s="205"/>
      <c r="B45" s="205"/>
      <c r="C45" s="132" t="s">
        <v>82</v>
      </c>
      <c r="D45" s="135">
        <v>104518.48</v>
      </c>
      <c r="E45" s="206"/>
      <c r="F45" s="136"/>
      <c r="G45" s="169">
        <v>109269.31999999998</v>
      </c>
      <c r="H45" s="207"/>
      <c r="I45" s="169"/>
      <c r="J45" s="135">
        <v>90265.95999999999</v>
      </c>
      <c r="K45" s="208"/>
      <c r="L45" s="135"/>
      <c r="M45" s="42"/>
    </row>
    <row r="46" spans="1:13" ht="30" customHeight="1" thickBot="1" thickTop="1">
      <c r="A46" s="205"/>
      <c r="B46" s="205"/>
      <c r="C46" s="132" t="s">
        <v>83</v>
      </c>
      <c r="D46" s="135">
        <v>100820.93636363637</v>
      </c>
      <c r="E46" s="206"/>
      <c r="F46" s="136"/>
      <c r="G46" s="169">
        <v>110422.9303030303</v>
      </c>
      <c r="H46" s="207"/>
      <c r="I46" s="169"/>
      <c r="J46" s="135">
        <v>91218.94242424241</v>
      </c>
      <c r="K46" s="208"/>
      <c r="L46" s="135"/>
      <c r="M46" s="42"/>
    </row>
    <row r="47" spans="1:13" ht="30" customHeight="1" thickBot="1" thickTop="1">
      <c r="A47" s="205"/>
      <c r="B47" s="205"/>
      <c r="C47" s="132" t="s">
        <v>84</v>
      </c>
      <c r="D47" s="135">
        <v>57500.490666666665</v>
      </c>
      <c r="E47" s="206"/>
      <c r="F47" s="136"/>
      <c r="G47" s="169">
        <v>60114.149333333335</v>
      </c>
      <c r="H47" s="207"/>
      <c r="I47" s="169"/>
      <c r="J47" s="135">
        <v>49659.51466666666</v>
      </c>
      <c r="K47" s="208"/>
      <c r="L47" s="135"/>
      <c r="M47" s="42"/>
    </row>
    <row r="48" spans="1:13" ht="30" customHeight="1" thickBot="1" thickTop="1">
      <c r="A48" s="205"/>
      <c r="B48" s="205"/>
      <c r="C48" s="132" t="s">
        <v>85</v>
      </c>
      <c r="D48" s="135">
        <v>114400</v>
      </c>
      <c r="E48" s="206"/>
      <c r="F48" s="136"/>
      <c r="G48" s="169">
        <v>119600</v>
      </c>
      <c r="H48" s="207"/>
      <c r="I48" s="169"/>
      <c r="J48" s="135">
        <v>98800</v>
      </c>
      <c r="K48" s="208"/>
      <c r="L48" s="135"/>
      <c r="M48" s="42"/>
    </row>
    <row r="49" spans="1:13" ht="30" customHeight="1" thickBot="1" thickTop="1">
      <c r="A49" s="205"/>
      <c r="B49" s="205"/>
      <c r="C49" s="132" t="s">
        <v>86</v>
      </c>
      <c r="D49" s="135">
        <v>63250</v>
      </c>
      <c r="E49" s="206"/>
      <c r="F49" s="136"/>
      <c r="G49" s="169">
        <v>66125</v>
      </c>
      <c r="H49" s="207"/>
      <c r="I49" s="169"/>
      <c r="J49" s="135">
        <v>51750</v>
      </c>
      <c r="K49" s="208"/>
      <c r="L49" s="135"/>
      <c r="M49" s="42"/>
    </row>
    <row r="50" spans="1:13" ht="30" customHeight="1" thickBot="1" thickTop="1">
      <c r="A50" s="205"/>
      <c r="B50" s="205"/>
      <c r="C50" s="130" t="s">
        <v>87</v>
      </c>
      <c r="D50" s="135">
        <v>74976</v>
      </c>
      <c r="E50" s="206"/>
      <c r="F50" s="136"/>
      <c r="G50" s="169">
        <v>74976</v>
      </c>
      <c r="H50" s="207"/>
      <c r="I50" s="169"/>
      <c r="J50" s="135">
        <v>64752</v>
      </c>
      <c r="K50" s="208"/>
      <c r="L50" s="135"/>
      <c r="M50" s="42"/>
    </row>
    <row r="51" spans="1:13" ht="24.75" customHeight="1" thickBot="1" thickTop="1">
      <c r="A51" s="205"/>
      <c r="B51" s="205"/>
      <c r="C51" s="130" t="s">
        <v>58</v>
      </c>
      <c r="D51" s="135">
        <v>10000</v>
      </c>
      <c r="E51" s="206"/>
      <c r="F51" s="136"/>
      <c r="G51" s="169">
        <v>10000</v>
      </c>
      <c r="H51" s="207"/>
      <c r="I51" s="169"/>
      <c r="J51" s="135">
        <v>10000</v>
      </c>
      <c r="K51" s="208"/>
      <c r="L51" s="135"/>
      <c r="M51" s="42"/>
    </row>
    <row r="52" spans="1:13" ht="27" customHeight="1" thickBot="1" thickTop="1">
      <c r="A52" s="205"/>
      <c r="B52" s="205"/>
      <c r="C52" s="130" t="s">
        <v>110</v>
      </c>
      <c r="D52" s="135">
        <v>59345.39</v>
      </c>
      <c r="E52" s="206"/>
      <c r="F52" s="136"/>
      <c r="G52" s="169">
        <v>59345.39</v>
      </c>
      <c r="H52" s="207"/>
      <c r="I52" s="169"/>
      <c r="J52" s="135">
        <v>59345.39</v>
      </c>
      <c r="K52" s="208"/>
      <c r="L52" s="135"/>
      <c r="M52" s="42"/>
    </row>
    <row r="53" spans="1:12" ht="23.25" customHeight="1" thickBot="1" thickTop="1">
      <c r="A53" s="209" t="s">
        <v>0</v>
      </c>
      <c r="B53" s="209"/>
      <c r="C53" s="209"/>
      <c r="D53" s="210" t="s">
        <v>43</v>
      </c>
      <c r="E53" s="210"/>
      <c r="F53" s="210"/>
      <c r="G53" s="210"/>
      <c r="H53" s="210"/>
      <c r="I53" s="210"/>
      <c r="J53" s="210"/>
      <c r="K53" s="210"/>
      <c r="L53" s="210"/>
    </row>
    <row r="54" spans="1:12" ht="15" customHeight="1" thickBot="1" thickTop="1">
      <c r="A54" s="209"/>
      <c r="B54" s="209"/>
      <c r="C54" s="209"/>
      <c r="D54" s="210" t="s">
        <v>44</v>
      </c>
      <c r="E54" s="210"/>
      <c r="F54" s="210"/>
      <c r="G54" s="211" t="s">
        <v>45</v>
      </c>
      <c r="H54" s="211"/>
      <c r="I54" s="211"/>
      <c r="J54" s="210" t="s">
        <v>46</v>
      </c>
      <c r="K54" s="210"/>
      <c r="L54" s="210"/>
    </row>
    <row r="55" spans="1:12" ht="30.75" customHeight="1" thickBot="1" thickTop="1">
      <c r="A55" s="209"/>
      <c r="B55" s="209"/>
      <c r="C55" s="209"/>
      <c r="D55" s="165" t="s">
        <v>48</v>
      </c>
      <c r="E55" s="165" t="s">
        <v>47</v>
      </c>
      <c r="F55" s="165" t="s">
        <v>50</v>
      </c>
      <c r="G55" s="166" t="s">
        <v>48</v>
      </c>
      <c r="H55" s="166" t="s">
        <v>47</v>
      </c>
      <c r="I55" s="166" t="s">
        <v>50</v>
      </c>
      <c r="J55" s="165" t="s">
        <v>48</v>
      </c>
      <c r="K55" s="165" t="s">
        <v>47</v>
      </c>
      <c r="L55" s="165" t="s">
        <v>50</v>
      </c>
    </row>
    <row r="56" spans="1:13" ht="38.25" customHeight="1" thickBot="1" thickTop="1">
      <c r="A56" s="205" t="s">
        <v>42</v>
      </c>
      <c r="B56" s="205" t="s">
        <v>41</v>
      </c>
      <c r="C56" s="144" t="s">
        <v>88</v>
      </c>
      <c r="D56" s="140">
        <f>D57+D58+D59</f>
        <v>10032520</v>
      </c>
      <c r="E56" s="206">
        <f>Plan1!B39</f>
        <v>316144.08</v>
      </c>
      <c r="F56" s="136"/>
      <c r="G56" s="172">
        <f>G57+G58+G59</f>
        <v>10251013.4</v>
      </c>
      <c r="H56" s="207">
        <f>Plan1!C39</f>
        <v>316144.08</v>
      </c>
      <c r="I56" s="169"/>
      <c r="J56" s="140">
        <f>J57+J58+J59</f>
        <v>10050413.4</v>
      </c>
      <c r="K56" s="208">
        <f>Plan1!D39</f>
        <v>316144.08</v>
      </c>
      <c r="L56" s="135"/>
      <c r="M56" s="42"/>
    </row>
    <row r="57" spans="1:13" ht="38.25" customHeight="1" thickBot="1" thickTop="1">
      <c r="A57" s="205"/>
      <c r="B57" s="205"/>
      <c r="C57" s="131" t="s">
        <v>104</v>
      </c>
      <c r="D57" s="135">
        <v>1395520</v>
      </c>
      <c r="E57" s="206"/>
      <c r="F57" s="136"/>
      <c r="G57" s="169">
        <v>1395520</v>
      </c>
      <c r="H57" s="207"/>
      <c r="I57" s="169"/>
      <c r="J57" s="135">
        <v>1395520</v>
      </c>
      <c r="K57" s="208"/>
      <c r="L57" s="135"/>
      <c r="M57" s="42"/>
    </row>
    <row r="58" spans="1:13" ht="38.25" customHeight="1" thickBot="1" thickTop="1">
      <c r="A58" s="205"/>
      <c r="B58" s="205"/>
      <c r="C58" s="131" t="s">
        <v>105</v>
      </c>
      <c r="D58" s="135">
        <v>8551500</v>
      </c>
      <c r="E58" s="206"/>
      <c r="F58" s="136"/>
      <c r="G58" s="169">
        <v>8551500</v>
      </c>
      <c r="H58" s="207"/>
      <c r="I58" s="169"/>
      <c r="J58" s="135">
        <v>8551500</v>
      </c>
      <c r="K58" s="208"/>
      <c r="L58" s="135"/>
      <c r="M58" s="42"/>
    </row>
    <row r="59" spans="1:13" ht="38.25" customHeight="1" thickBot="1" thickTop="1">
      <c r="A59" s="205"/>
      <c r="B59" s="205"/>
      <c r="C59" s="130" t="s">
        <v>58</v>
      </c>
      <c r="D59" s="135">
        <v>85500</v>
      </c>
      <c r="E59" s="206"/>
      <c r="F59" s="136"/>
      <c r="G59" s="169">
        <v>303993.4</v>
      </c>
      <c r="H59" s="207"/>
      <c r="I59" s="169"/>
      <c r="J59" s="135">
        <v>103393.4</v>
      </c>
      <c r="K59" s="208"/>
      <c r="L59" s="135"/>
      <c r="M59" s="42"/>
    </row>
    <row r="60" spans="1:13" ht="38.25" customHeight="1" thickBot="1" thickTop="1">
      <c r="A60" s="205"/>
      <c r="B60" s="205"/>
      <c r="C60" s="145" t="s">
        <v>89</v>
      </c>
      <c r="D60" s="135">
        <f>D61+D62+D63</f>
        <v>0</v>
      </c>
      <c r="E60" s="206"/>
      <c r="F60" s="136"/>
      <c r="G60" s="169"/>
      <c r="H60" s="207"/>
      <c r="I60" s="169"/>
      <c r="J60" s="135"/>
      <c r="K60" s="208"/>
      <c r="L60" s="135"/>
      <c r="M60" s="42"/>
    </row>
    <row r="61" spans="1:13" ht="38.25" customHeight="1" thickBot="1" thickTop="1">
      <c r="A61" s="205"/>
      <c r="B61" s="205"/>
      <c r="C61" s="131" t="s">
        <v>90</v>
      </c>
      <c r="D61" s="135">
        <v>0</v>
      </c>
      <c r="E61" s="206"/>
      <c r="F61" s="136"/>
      <c r="G61" s="169"/>
      <c r="H61" s="207"/>
      <c r="I61" s="169"/>
      <c r="J61" s="135"/>
      <c r="K61" s="208"/>
      <c r="L61" s="135"/>
      <c r="M61" s="42"/>
    </row>
    <row r="62" spans="1:12" ht="38.25" customHeight="1" thickBot="1" thickTop="1">
      <c r="A62" s="205"/>
      <c r="B62" s="205"/>
      <c r="C62" s="131" t="s">
        <v>91</v>
      </c>
      <c r="D62" s="135">
        <v>0</v>
      </c>
      <c r="E62" s="206"/>
      <c r="F62" s="136"/>
      <c r="G62" s="169"/>
      <c r="H62" s="207"/>
      <c r="I62" s="169"/>
      <c r="J62" s="135"/>
      <c r="K62" s="208"/>
      <c r="L62" s="135"/>
    </row>
    <row r="63" spans="1:13" ht="38.25" customHeight="1" thickBot="1" thickTop="1">
      <c r="A63" s="205"/>
      <c r="B63" s="205"/>
      <c r="C63" s="130" t="s">
        <v>58</v>
      </c>
      <c r="D63" s="135">
        <v>0</v>
      </c>
      <c r="E63" s="206"/>
      <c r="F63" s="136"/>
      <c r="G63" s="169"/>
      <c r="H63" s="207"/>
      <c r="I63" s="169"/>
      <c r="J63" s="135"/>
      <c r="K63" s="208"/>
      <c r="L63" s="135"/>
      <c r="M63" s="42"/>
    </row>
    <row r="64" spans="1:13" ht="59.25" customHeight="1" thickBot="1" thickTop="1">
      <c r="A64" s="137"/>
      <c r="B64" s="137" t="s">
        <v>93</v>
      </c>
      <c r="C64" s="130" t="s">
        <v>92</v>
      </c>
      <c r="D64" s="141">
        <f>Plan1!B21</f>
        <v>313401.34</v>
      </c>
      <c r="E64" s="141">
        <f>Plan1!B40</f>
        <v>1634342.32</v>
      </c>
      <c r="F64" s="135">
        <v>100000</v>
      </c>
      <c r="G64" s="170">
        <f>Plan1!C21</f>
        <v>313471.34</v>
      </c>
      <c r="H64" s="169">
        <f>Plan1!C40</f>
        <v>1618356.65</v>
      </c>
      <c r="I64" s="169">
        <v>100000</v>
      </c>
      <c r="J64" s="135">
        <f>Plan1!D21</f>
        <v>313401.34</v>
      </c>
      <c r="K64" s="135">
        <f>Plan1!D40</f>
        <v>1618356.65</v>
      </c>
      <c r="L64" s="135">
        <v>100000</v>
      </c>
      <c r="M64" s="42"/>
    </row>
    <row r="65" spans="1:12" ht="21.75" customHeight="1" thickBot="1" thickTop="1">
      <c r="A65" s="217" t="s">
        <v>0</v>
      </c>
      <c r="B65" s="217"/>
      <c r="C65" s="217"/>
      <c r="D65" s="210" t="s">
        <v>43</v>
      </c>
      <c r="E65" s="210"/>
      <c r="F65" s="210"/>
      <c r="G65" s="210"/>
      <c r="H65" s="210"/>
      <c r="I65" s="210"/>
      <c r="J65" s="210"/>
      <c r="K65" s="210"/>
      <c r="L65" s="210"/>
    </row>
    <row r="66" spans="1:12" ht="21.75" customHeight="1" thickBot="1" thickTop="1">
      <c r="A66" s="217"/>
      <c r="B66" s="217"/>
      <c r="C66" s="217"/>
      <c r="D66" s="210" t="s">
        <v>60</v>
      </c>
      <c r="E66" s="210"/>
      <c r="F66" s="210"/>
      <c r="G66" s="211" t="s">
        <v>61</v>
      </c>
      <c r="H66" s="211"/>
      <c r="I66" s="211"/>
      <c r="J66" s="210" t="s">
        <v>62</v>
      </c>
      <c r="K66" s="210"/>
      <c r="L66" s="210"/>
    </row>
    <row r="67" spans="1:12" ht="29.25" customHeight="1" thickBot="1" thickTop="1">
      <c r="A67" s="217"/>
      <c r="B67" s="217"/>
      <c r="C67" s="217"/>
      <c r="D67" s="165" t="s">
        <v>48</v>
      </c>
      <c r="E67" s="165" t="s">
        <v>47</v>
      </c>
      <c r="F67" s="165" t="s">
        <v>50</v>
      </c>
      <c r="G67" s="166" t="s">
        <v>48</v>
      </c>
      <c r="H67" s="166" t="s">
        <v>47</v>
      </c>
      <c r="I67" s="166" t="s">
        <v>50</v>
      </c>
      <c r="J67" s="165" t="s">
        <v>48</v>
      </c>
      <c r="K67" s="165" t="s">
        <v>47</v>
      </c>
      <c r="L67" s="165" t="s">
        <v>50</v>
      </c>
    </row>
    <row r="68" spans="1:12" ht="18.75" customHeight="1" thickBot="1" thickTop="1">
      <c r="A68" s="217"/>
      <c r="B68" s="217"/>
      <c r="C68" s="217"/>
      <c r="D68" s="142">
        <f>D69+D73+D75+D76+D77+D78+D81+D89+D91+D95+D97+D99+D119+D127</f>
        <v>15794974.567909092</v>
      </c>
      <c r="E68" s="143">
        <f>E69+E73+E75+E76+E77+E78+E81+E89+E91+E95+E97+E99+E119+E127</f>
        <v>3412915.58</v>
      </c>
      <c r="F68" s="143">
        <f>F127</f>
        <v>100000</v>
      </c>
      <c r="G68" s="167">
        <f>G69+G73+G75+G76+G77+G78+G81+G89+G91+G95+G97+G99+G119+G127+G98</f>
        <v>14305162.227909092</v>
      </c>
      <c r="H68" s="168">
        <f>H69+H73+H75+H76+H77+H78+H81+H89+H91+H95+H97+H99+H119+H127</f>
        <v>3412915.57</v>
      </c>
      <c r="I68" s="168">
        <f>I127</f>
        <v>100000</v>
      </c>
      <c r="J68" s="142">
        <f>J69+J73+J75+J76+J77+J78+J81+J89+J91+J95+J97+J99+J119+J127</f>
        <v>12730570.251454545</v>
      </c>
      <c r="K68" s="143">
        <f>K69+K73+K75+K76+K77+K78+K81+K89+K91+K95+K97+K99+K119+K126+K127</f>
        <v>3441334.5599999996</v>
      </c>
      <c r="L68" s="143">
        <f>L126</f>
        <v>0</v>
      </c>
    </row>
    <row r="69" spans="1:12" ht="24.75" customHeight="1" thickBot="1" thickTop="1">
      <c r="A69" s="214" t="s">
        <v>22</v>
      </c>
      <c r="B69" s="214" t="s">
        <v>8</v>
      </c>
      <c r="C69" s="124" t="s">
        <v>15</v>
      </c>
      <c r="D69" s="208">
        <f>Plan1!E7</f>
        <v>185000</v>
      </c>
      <c r="E69" s="206">
        <f>Plan1!E29</f>
        <v>344844.77</v>
      </c>
      <c r="F69" s="213"/>
      <c r="G69" s="207">
        <f>Plan1!F7</f>
        <v>188000</v>
      </c>
      <c r="H69" s="207">
        <f>Plan1!F29</f>
        <v>344844.77</v>
      </c>
      <c r="I69" s="207"/>
      <c r="J69" s="206">
        <f>Plan1!G7</f>
        <v>185000</v>
      </c>
      <c r="K69" s="206">
        <f>Plan1!G29</f>
        <v>344844.77</v>
      </c>
      <c r="L69" s="206"/>
    </row>
    <row r="70" spans="1:12" ht="24.75" customHeight="1" thickBot="1" thickTop="1">
      <c r="A70" s="214"/>
      <c r="B70" s="214"/>
      <c r="C70" s="124" t="s">
        <v>16</v>
      </c>
      <c r="D70" s="208"/>
      <c r="E70" s="206"/>
      <c r="F70" s="213"/>
      <c r="G70" s="207"/>
      <c r="H70" s="207"/>
      <c r="I70" s="207"/>
      <c r="J70" s="206"/>
      <c r="K70" s="206"/>
      <c r="L70" s="206"/>
    </row>
    <row r="71" spans="1:12" ht="24.75" customHeight="1" thickBot="1" thickTop="1">
      <c r="A71" s="214"/>
      <c r="B71" s="214"/>
      <c r="C71" s="124" t="s">
        <v>17</v>
      </c>
      <c r="D71" s="208"/>
      <c r="E71" s="206"/>
      <c r="F71" s="213"/>
      <c r="G71" s="207"/>
      <c r="H71" s="207"/>
      <c r="I71" s="207"/>
      <c r="J71" s="206"/>
      <c r="K71" s="206"/>
      <c r="L71" s="206"/>
    </row>
    <row r="72" spans="1:12" s="42" customFormat="1" ht="24.75" customHeight="1" thickBot="1" thickTop="1">
      <c r="A72" s="214"/>
      <c r="B72" s="214"/>
      <c r="C72" s="125" t="s">
        <v>18</v>
      </c>
      <c r="D72" s="208"/>
      <c r="E72" s="206"/>
      <c r="F72" s="213"/>
      <c r="G72" s="207"/>
      <c r="H72" s="207"/>
      <c r="I72" s="207"/>
      <c r="J72" s="206"/>
      <c r="K72" s="206"/>
      <c r="L72" s="206"/>
    </row>
    <row r="73" spans="1:12" s="42" customFormat="1" ht="18.75" customHeight="1" thickBot="1" thickTop="1">
      <c r="A73" s="214"/>
      <c r="B73" s="214" t="s">
        <v>9</v>
      </c>
      <c r="C73" s="126" t="s">
        <v>16</v>
      </c>
      <c r="D73" s="208">
        <f>Plan1!E8</f>
        <v>47000</v>
      </c>
      <c r="E73" s="215">
        <f>Plan1!E30</f>
        <v>163465.23</v>
      </c>
      <c r="F73" s="213"/>
      <c r="G73" s="207">
        <f>Plan1!F8</f>
        <v>47000</v>
      </c>
      <c r="H73" s="207">
        <f>Plan1!F30</f>
        <v>163465.23</v>
      </c>
      <c r="I73" s="207"/>
      <c r="J73" s="206">
        <f>Plan1!G8</f>
        <v>45647.97</v>
      </c>
      <c r="K73" s="206">
        <f>Plan1!G30</f>
        <v>166307.13</v>
      </c>
      <c r="L73" s="206"/>
    </row>
    <row r="74" spans="1:12" s="42" customFormat="1" ht="24" customHeight="1" thickBot="1" thickTop="1">
      <c r="A74" s="214"/>
      <c r="B74" s="214"/>
      <c r="C74" s="125" t="s">
        <v>18</v>
      </c>
      <c r="D74" s="208"/>
      <c r="E74" s="216"/>
      <c r="F74" s="213"/>
      <c r="G74" s="207"/>
      <c r="H74" s="207"/>
      <c r="I74" s="207"/>
      <c r="J74" s="206"/>
      <c r="K74" s="206"/>
      <c r="L74" s="206"/>
    </row>
    <row r="75" spans="1:12" s="42" customFormat="1" ht="34.5" customHeight="1" thickBot="1" thickTop="1">
      <c r="A75" s="214"/>
      <c r="B75" s="134" t="s">
        <v>10</v>
      </c>
      <c r="C75" s="125" t="s">
        <v>18</v>
      </c>
      <c r="D75" s="135">
        <f>Plan1!E9</f>
        <v>34825.83</v>
      </c>
      <c r="E75" s="135">
        <f>Plan1!E31</f>
        <v>105544.33</v>
      </c>
      <c r="F75" s="136"/>
      <c r="G75" s="169">
        <f>Plan1!F9</f>
        <v>34025.83</v>
      </c>
      <c r="H75" s="169">
        <f>Plan1!F31</f>
        <v>105544.33</v>
      </c>
      <c r="I75" s="169"/>
      <c r="J75" s="135">
        <f>Plan1!G9</f>
        <v>34025.83</v>
      </c>
      <c r="K75" s="135">
        <f>Plan1!G31</f>
        <v>105544.33</v>
      </c>
      <c r="L75" s="135"/>
    </row>
    <row r="76" spans="1:12" s="42" customFormat="1" ht="31.5" customHeight="1" thickBot="1" thickTop="1">
      <c r="A76" s="214"/>
      <c r="B76" s="134" t="s">
        <v>11</v>
      </c>
      <c r="C76" s="125" t="s">
        <v>18</v>
      </c>
      <c r="D76" s="135">
        <f>Plan1!E10</f>
        <v>37652.22</v>
      </c>
      <c r="E76" s="135">
        <f>Plan1!E32</f>
        <v>86526.88</v>
      </c>
      <c r="F76" s="136"/>
      <c r="G76" s="169">
        <f>Plan1!F10</f>
        <v>36902.22</v>
      </c>
      <c r="H76" s="169">
        <f>Plan1!F32</f>
        <v>86526.88</v>
      </c>
      <c r="I76" s="169"/>
      <c r="J76" s="135">
        <f>Plan1!G10</f>
        <v>36902.22</v>
      </c>
      <c r="K76" s="135">
        <f>Plan1!G32</f>
        <v>86526.88</v>
      </c>
      <c r="L76" s="135"/>
    </row>
    <row r="77" spans="1:12" s="42" customFormat="1" ht="34.5" customHeight="1" thickBot="1" thickTop="1">
      <c r="A77" s="214" t="s">
        <v>23</v>
      </c>
      <c r="B77" s="134" t="s">
        <v>12</v>
      </c>
      <c r="C77" s="127" t="s">
        <v>19</v>
      </c>
      <c r="D77" s="135">
        <f>Plan1!E11</f>
        <v>160105.22</v>
      </c>
      <c r="E77" s="135">
        <f>Plan1!E33</f>
        <v>80765.7</v>
      </c>
      <c r="F77" s="136"/>
      <c r="G77" s="169">
        <f>Plan1!F11</f>
        <v>46355.22</v>
      </c>
      <c r="H77" s="169">
        <f>Plan1!F33</f>
        <v>80765.7</v>
      </c>
      <c r="I77" s="169"/>
      <c r="J77" s="135">
        <f>Plan1!G11</f>
        <v>46355.22</v>
      </c>
      <c r="K77" s="135">
        <f>Plan1!G33</f>
        <v>80765.7</v>
      </c>
      <c r="L77" s="135"/>
    </row>
    <row r="78" spans="1:12" s="42" customFormat="1" ht="30.75" customHeight="1" thickBot="1" thickTop="1">
      <c r="A78" s="214"/>
      <c r="B78" s="214" t="s">
        <v>13</v>
      </c>
      <c r="C78" s="124" t="s">
        <v>6</v>
      </c>
      <c r="D78" s="208">
        <f>Plan1!E12</f>
        <v>69551.67</v>
      </c>
      <c r="E78" s="206">
        <f>Plan1!E34</f>
        <v>120011</v>
      </c>
      <c r="F78" s="213"/>
      <c r="G78" s="207">
        <f>Plan1!F12</f>
        <v>68851.67</v>
      </c>
      <c r="H78" s="207">
        <f>Plan1!F34</f>
        <v>120011</v>
      </c>
      <c r="I78" s="207"/>
      <c r="J78" s="206">
        <f>Plan1!G12</f>
        <v>35651.67</v>
      </c>
      <c r="K78" s="206">
        <f>Plan1!G34</f>
        <v>120011</v>
      </c>
      <c r="L78" s="206"/>
    </row>
    <row r="79" spans="1:12" s="42" customFormat="1" ht="24.75" customHeight="1" thickBot="1" thickTop="1">
      <c r="A79" s="214"/>
      <c r="B79" s="214"/>
      <c r="C79" s="124" t="s">
        <v>7</v>
      </c>
      <c r="D79" s="208"/>
      <c r="E79" s="206"/>
      <c r="F79" s="213"/>
      <c r="G79" s="207"/>
      <c r="H79" s="207"/>
      <c r="I79" s="207"/>
      <c r="J79" s="206"/>
      <c r="K79" s="206"/>
      <c r="L79" s="206"/>
    </row>
    <row r="80" spans="1:12" s="42" customFormat="1" ht="36.75" customHeight="1" thickBot="1" thickTop="1">
      <c r="A80" s="214"/>
      <c r="B80" s="214"/>
      <c r="C80" s="124" t="s">
        <v>72</v>
      </c>
      <c r="D80" s="208"/>
      <c r="E80" s="206"/>
      <c r="F80" s="213"/>
      <c r="G80" s="207"/>
      <c r="H80" s="207"/>
      <c r="I80" s="207"/>
      <c r="J80" s="206"/>
      <c r="K80" s="206"/>
      <c r="L80" s="206"/>
    </row>
    <row r="81" spans="1:12" s="42" customFormat="1" ht="24" customHeight="1" thickBot="1" thickTop="1">
      <c r="A81" s="214" t="s">
        <v>27</v>
      </c>
      <c r="B81" s="214" t="s">
        <v>20</v>
      </c>
      <c r="C81" s="128" t="s">
        <v>1</v>
      </c>
      <c r="D81" s="208">
        <f>Plan1!E14</f>
        <v>566922.52</v>
      </c>
      <c r="E81" s="206">
        <f>Plan1!E35</f>
        <v>243862.03</v>
      </c>
      <c r="F81" s="213"/>
      <c r="G81" s="207">
        <f>Plan1!F14</f>
        <v>526864.82</v>
      </c>
      <c r="H81" s="207">
        <f>Plan1!F35</f>
        <v>243862.03</v>
      </c>
      <c r="I81" s="207"/>
      <c r="J81" s="206">
        <f>Plan1!G14</f>
        <v>324373.66</v>
      </c>
      <c r="K81" s="206">
        <f>Plan1!G35</f>
        <v>243862.03</v>
      </c>
      <c r="L81" s="206"/>
    </row>
    <row r="82" spans="1:12" s="42" customFormat="1" ht="25.5" customHeight="1" thickBot="1" thickTop="1">
      <c r="A82" s="214"/>
      <c r="B82" s="214"/>
      <c r="C82" s="126" t="s">
        <v>2</v>
      </c>
      <c r="D82" s="208"/>
      <c r="E82" s="206"/>
      <c r="F82" s="213"/>
      <c r="G82" s="207"/>
      <c r="H82" s="207"/>
      <c r="I82" s="207"/>
      <c r="J82" s="206"/>
      <c r="K82" s="206"/>
      <c r="L82" s="206"/>
    </row>
    <row r="83" spans="1:12" s="42" customFormat="1" ht="24" customHeight="1" thickBot="1" thickTop="1">
      <c r="A83" s="214"/>
      <c r="B83" s="214"/>
      <c r="C83" s="126" t="s">
        <v>3</v>
      </c>
      <c r="D83" s="208"/>
      <c r="E83" s="206"/>
      <c r="F83" s="213"/>
      <c r="G83" s="207"/>
      <c r="H83" s="207"/>
      <c r="I83" s="207"/>
      <c r="J83" s="206"/>
      <c r="K83" s="206"/>
      <c r="L83" s="206"/>
    </row>
    <row r="84" spans="1:12" s="42" customFormat="1" ht="22.5" customHeight="1" thickBot="1" thickTop="1">
      <c r="A84" s="214"/>
      <c r="B84" s="214"/>
      <c r="C84" s="129" t="s">
        <v>37</v>
      </c>
      <c r="D84" s="208"/>
      <c r="E84" s="206"/>
      <c r="F84" s="213"/>
      <c r="G84" s="207"/>
      <c r="H84" s="207"/>
      <c r="I84" s="207"/>
      <c r="J84" s="206"/>
      <c r="K84" s="206"/>
      <c r="L84" s="206"/>
    </row>
    <row r="85" spans="1:12" s="42" customFormat="1" ht="24" customHeight="1" thickBot="1" thickTop="1">
      <c r="A85" s="214"/>
      <c r="B85" s="214"/>
      <c r="C85" s="129" t="s">
        <v>4</v>
      </c>
      <c r="D85" s="208"/>
      <c r="E85" s="206"/>
      <c r="F85" s="213"/>
      <c r="G85" s="207"/>
      <c r="H85" s="207"/>
      <c r="I85" s="207"/>
      <c r="J85" s="206"/>
      <c r="K85" s="206"/>
      <c r="L85" s="206"/>
    </row>
    <row r="86" spans="1:12" s="42" customFormat="1" ht="28.5" customHeight="1" thickBot="1" thickTop="1">
      <c r="A86" s="205" t="s">
        <v>14</v>
      </c>
      <c r="B86" s="205" t="s">
        <v>20</v>
      </c>
      <c r="C86" s="126" t="s">
        <v>5</v>
      </c>
      <c r="D86" s="208"/>
      <c r="E86" s="206"/>
      <c r="F86" s="213"/>
      <c r="G86" s="207"/>
      <c r="H86" s="207"/>
      <c r="I86" s="207"/>
      <c r="J86" s="206"/>
      <c r="K86" s="206"/>
      <c r="L86" s="206"/>
    </row>
    <row r="87" spans="1:12" s="42" customFormat="1" ht="22.5" customHeight="1" thickBot="1" thickTop="1">
      <c r="A87" s="205"/>
      <c r="B87" s="205"/>
      <c r="C87" s="126" t="s">
        <v>30</v>
      </c>
      <c r="D87" s="208"/>
      <c r="E87" s="206"/>
      <c r="F87" s="213"/>
      <c r="G87" s="207"/>
      <c r="H87" s="207"/>
      <c r="I87" s="207"/>
      <c r="J87" s="206"/>
      <c r="K87" s="206"/>
      <c r="L87" s="206"/>
    </row>
    <row r="88" spans="1:12" s="42" customFormat="1" ht="22.5" customHeight="1" thickBot="1" thickTop="1">
      <c r="A88" s="205"/>
      <c r="B88" s="205"/>
      <c r="C88" s="124" t="s">
        <v>31</v>
      </c>
      <c r="D88" s="208"/>
      <c r="E88" s="206"/>
      <c r="F88" s="213"/>
      <c r="G88" s="207"/>
      <c r="H88" s="207"/>
      <c r="I88" s="207"/>
      <c r="J88" s="206"/>
      <c r="K88" s="206"/>
      <c r="L88" s="206"/>
    </row>
    <row r="89" spans="1:12" s="42" customFormat="1" ht="25.5" customHeight="1" thickBot="1" thickTop="1">
      <c r="A89" s="205"/>
      <c r="B89" s="205" t="s">
        <v>21</v>
      </c>
      <c r="C89" s="124" t="s">
        <v>28</v>
      </c>
      <c r="D89" s="208">
        <f>Plan1!E13</f>
        <v>17000</v>
      </c>
      <c r="E89" s="206">
        <f>Plan1!E37</f>
        <v>55088.74</v>
      </c>
      <c r="F89" s="213"/>
      <c r="G89" s="207">
        <f>Plan1!F13</f>
        <v>17000</v>
      </c>
      <c r="H89" s="207">
        <f>Plan1!F37</f>
        <v>55088.74</v>
      </c>
      <c r="I89" s="207"/>
      <c r="J89" s="206">
        <f>Plan1!G13</f>
        <v>17000</v>
      </c>
      <c r="K89" s="206">
        <f>Plan1!G37</f>
        <v>55088.74</v>
      </c>
      <c r="L89" s="206"/>
    </row>
    <row r="90" spans="1:12" s="42" customFormat="1" ht="26.25" customHeight="1" thickBot="1" thickTop="1">
      <c r="A90" s="205"/>
      <c r="B90" s="205"/>
      <c r="C90" s="124" t="s">
        <v>29</v>
      </c>
      <c r="D90" s="208"/>
      <c r="E90" s="206"/>
      <c r="F90" s="213"/>
      <c r="G90" s="207"/>
      <c r="H90" s="207"/>
      <c r="I90" s="207"/>
      <c r="J90" s="206"/>
      <c r="K90" s="206"/>
      <c r="L90" s="206"/>
    </row>
    <row r="91" spans="1:12" s="42" customFormat="1" ht="56.25" customHeight="1" thickBot="1" thickTop="1">
      <c r="A91" s="137" t="s">
        <v>25</v>
      </c>
      <c r="B91" s="137" t="s">
        <v>26</v>
      </c>
      <c r="C91" s="124" t="s">
        <v>33</v>
      </c>
      <c r="D91" s="135">
        <f>Plan1!E15</f>
        <v>128801.55</v>
      </c>
      <c r="E91" s="135">
        <f>Plan1!E36</f>
        <v>188061.52</v>
      </c>
      <c r="F91" s="136"/>
      <c r="G91" s="169">
        <f>Plan1!F15</f>
        <v>113801.55</v>
      </c>
      <c r="H91" s="170">
        <f>Plan1!F36</f>
        <v>188061.52</v>
      </c>
      <c r="I91" s="169"/>
      <c r="J91" s="135">
        <f>Plan1!G15</f>
        <v>113801.55</v>
      </c>
      <c r="K91" s="135">
        <f>Plan1!G36</f>
        <v>190903.42</v>
      </c>
      <c r="L91" s="135"/>
    </row>
    <row r="92" spans="1:12" s="42" customFormat="1" ht="26.25" customHeight="1" thickBot="1" thickTop="1">
      <c r="A92" s="209" t="s">
        <v>0</v>
      </c>
      <c r="B92" s="209"/>
      <c r="C92" s="209"/>
      <c r="D92" s="210" t="s">
        <v>43</v>
      </c>
      <c r="E92" s="210"/>
      <c r="F92" s="210"/>
      <c r="G92" s="210"/>
      <c r="H92" s="210"/>
      <c r="I92" s="210"/>
      <c r="J92" s="210"/>
      <c r="K92" s="210"/>
      <c r="L92" s="210"/>
    </row>
    <row r="93" spans="1:12" s="42" customFormat="1" ht="26.25" customHeight="1" thickBot="1" thickTop="1">
      <c r="A93" s="209"/>
      <c r="B93" s="209"/>
      <c r="C93" s="209"/>
      <c r="D93" s="210" t="s">
        <v>60</v>
      </c>
      <c r="E93" s="210"/>
      <c r="F93" s="210"/>
      <c r="G93" s="211" t="s">
        <v>61</v>
      </c>
      <c r="H93" s="211"/>
      <c r="I93" s="211"/>
      <c r="J93" s="210" t="s">
        <v>62</v>
      </c>
      <c r="K93" s="210"/>
      <c r="L93" s="210"/>
    </row>
    <row r="94" spans="1:12" s="42" customFormat="1" ht="27" customHeight="1" thickBot="1" thickTop="1">
      <c r="A94" s="209"/>
      <c r="B94" s="209"/>
      <c r="C94" s="209"/>
      <c r="D94" s="165" t="s">
        <v>48</v>
      </c>
      <c r="E94" s="165" t="s">
        <v>47</v>
      </c>
      <c r="F94" s="165" t="s">
        <v>50</v>
      </c>
      <c r="G94" s="166" t="s">
        <v>48</v>
      </c>
      <c r="H94" s="166" t="s">
        <v>47</v>
      </c>
      <c r="I94" s="166" t="s">
        <v>50</v>
      </c>
      <c r="J94" s="165" t="s">
        <v>48</v>
      </c>
      <c r="K94" s="165" t="s">
        <v>47</v>
      </c>
      <c r="L94" s="165" t="s">
        <v>50</v>
      </c>
    </row>
    <row r="95" spans="1:12" s="42" customFormat="1" ht="45.75" customHeight="1" thickBot="1" thickTop="1">
      <c r="A95" s="212" t="s">
        <v>40</v>
      </c>
      <c r="B95" s="212" t="s">
        <v>39</v>
      </c>
      <c r="C95" s="130" t="s">
        <v>34</v>
      </c>
      <c r="D95" s="208">
        <f>Plan1!E18</f>
        <v>0</v>
      </c>
      <c r="E95" s="206"/>
      <c r="F95" s="213"/>
      <c r="G95" s="207">
        <f>Plan1!F18</f>
        <v>0</v>
      </c>
      <c r="H95" s="207"/>
      <c r="I95" s="207"/>
      <c r="J95" s="206"/>
      <c r="K95" s="206"/>
      <c r="L95" s="206"/>
    </row>
    <row r="96" spans="1:12" s="42" customFormat="1" ht="46.5" customHeight="1" thickBot="1" thickTop="1">
      <c r="A96" s="212"/>
      <c r="B96" s="212"/>
      <c r="C96" s="130" t="s">
        <v>35</v>
      </c>
      <c r="D96" s="208"/>
      <c r="E96" s="206"/>
      <c r="F96" s="213"/>
      <c r="G96" s="207"/>
      <c r="H96" s="207"/>
      <c r="I96" s="207"/>
      <c r="J96" s="206"/>
      <c r="K96" s="206"/>
      <c r="L96" s="206"/>
    </row>
    <row r="97" spans="1:12" s="42" customFormat="1" ht="28.5" customHeight="1" thickBot="1" thickTop="1">
      <c r="A97" s="212"/>
      <c r="B97" s="205" t="s">
        <v>24</v>
      </c>
      <c r="C97" s="131" t="s">
        <v>112</v>
      </c>
      <c r="D97" s="162">
        <f>Plan1!E16</f>
        <v>2500000</v>
      </c>
      <c r="E97" s="162"/>
      <c r="F97" s="175"/>
      <c r="G97" s="169">
        <f>Plan1!F16</f>
        <v>300000</v>
      </c>
      <c r="H97" s="169"/>
      <c r="I97" s="169"/>
      <c r="J97" s="162">
        <f>Plan1!G16</f>
        <v>0</v>
      </c>
      <c r="K97" s="162"/>
      <c r="L97" s="162"/>
    </row>
    <row r="98" spans="1:12" s="42" customFormat="1" ht="28.5" customHeight="1" thickBot="1" thickTop="1">
      <c r="A98" s="212"/>
      <c r="B98" s="205"/>
      <c r="C98" s="132" t="s">
        <v>36</v>
      </c>
      <c r="D98" s="176"/>
      <c r="E98" s="176"/>
      <c r="F98" s="177"/>
      <c r="G98" s="169">
        <f>Plan1!F17</f>
        <v>900000</v>
      </c>
      <c r="H98" s="178"/>
      <c r="I98" s="178"/>
      <c r="J98" s="176"/>
      <c r="K98" s="176"/>
      <c r="L98" s="176"/>
    </row>
    <row r="99" spans="1:12" s="42" customFormat="1" ht="28.5" customHeight="1" thickBot="1" thickTop="1">
      <c r="A99" s="205" t="s">
        <v>38</v>
      </c>
      <c r="B99" s="205" t="s">
        <v>32</v>
      </c>
      <c r="C99" s="132" t="s">
        <v>73</v>
      </c>
      <c r="D99" s="138">
        <f>SUM(D100:D115)</f>
        <v>1671502.1579090909</v>
      </c>
      <c r="E99" s="206">
        <f>Plan1!E38</f>
        <v>90244.65</v>
      </c>
      <c r="F99" s="139"/>
      <c r="G99" s="171">
        <f>SUM(G100:G115)</f>
        <v>1659747.5179090907</v>
      </c>
      <c r="H99" s="207">
        <f>Plan1!F38</f>
        <v>90244.64</v>
      </c>
      <c r="I99" s="170"/>
      <c r="J99" s="138">
        <f>SUM(J100:J115)</f>
        <v>1544092.1314545453</v>
      </c>
      <c r="K99" s="208">
        <f>Plan1!G38</f>
        <v>90244.65</v>
      </c>
      <c r="L99" s="135"/>
    </row>
    <row r="100" spans="1:12" s="42" customFormat="1" ht="28.5" customHeight="1" thickBot="1" thickTop="1">
      <c r="A100" s="205"/>
      <c r="B100" s="205"/>
      <c r="C100" s="132" t="s">
        <v>75</v>
      </c>
      <c r="D100" s="135">
        <v>256674.55227272725</v>
      </c>
      <c r="E100" s="206"/>
      <c r="F100" s="136"/>
      <c r="G100" s="169">
        <v>256674.55227272725</v>
      </c>
      <c r="H100" s="207"/>
      <c r="I100" s="169"/>
      <c r="J100" s="135">
        <v>244451.95454545453</v>
      </c>
      <c r="K100" s="208"/>
      <c r="L100" s="135"/>
    </row>
    <row r="101" spans="1:12" s="42" customFormat="1" ht="28.5" customHeight="1" thickBot="1" thickTop="1">
      <c r="A101" s="205"/>
      <c r="B101" s="205"/>
      <c r="C101" s="132" t="s">
        <v>76</v>
      </c>
      <c r="D101" s="135">
        <v>211086.60363636364</v>
      </c>
      <c r="E101" s="206"/>
      <c r="F101" s="136"/>
      <c r="G101" s="169">
        <v>211086.60363636364</v>
      </c>
      <c r="H101" s="207"/>
      <c r="I101" s="169"/>
      <c r="J101" s="135">
        <v>201034.8606060606</v>
      </c>
      <c r="K101" s="208"/>
      <c r="L101" s="135"/>
    </row>
    <row r="102" spans="1:12" s="42" customFormat="1" ht="36" customHeight="1" thickBot="1" thickTop="1">
      <c r="A102" s="205"/>
      <c r="B102" s="205"/>
      <c r="C102" s="132" t="s">
        <v>77</v>
      </c>
      <c r="D102" s="135">
        <v>148182.354</v>
      </c>
      <c r="E102" s="206"/>
      <c r="F102" s="136"/>
      <c r="G102" s="169">
        <v>138802.14</v>
      </c>
      <c r="H102" s="207"/>
      <c r="I102" s="169"/>
      <c r="J102" s="135">
        <v>93802.14</v>
      </c>
      <c r="K102" s="208"/>
      <c r="L102" s="135"/>
    </row>
    <row r="103" spans="1:12" s="42" customFormat="1" ht="28.5" customHeight="1" thickBot="1" thickTop="1">
      <c r="A103" s="205"/>
      <c r="B103" s="205"/>
      <c r="C103" s="132" t="s">
        <v>106</v>
      </c>
      <c r="D103" s="135">
        <v>177209.57333333333</v>
      </c>
      <c r="E103" s="206"/>
      <c r="F103" s="136"/>
      <c r="G103" s="169">
        <v>169154.5927272727</v>
      </c>
      <c r="H103" s="207"/>
      <c r="I103" s="169"/>
      <c r="J103" s="135">
        <v>161099.6121212121</v>
      </c>
      <c r="K103" s="208"/>
      <c r="L103" s="135"/>
    </row>
    <row r="104" spans="1:12" s="42" customFormat="1" ht="28.5" customHeight="1" thickBot="1" thickTop="1">
      <c r="A104" s="205"/>
      <c r="B104" s="205"/>
      <c r="C104" s="130" t="s">
        <v>78</v>
      </c>
      <c r="D104" s="135">
        <v>116041.67399999998</v>
      </c>
      <c r="E104" s="206"/>
      <c r="F104" s="136"/>
      <c r="G104" s="169">
        <v>110515.87999999999</v>
      </c>
      <c r="H104" s="207"/>
      <c r="I104" s="169"/>
      <c r="J104" s="135">
        <v>77361.116</v>
      </c>
      <c r="K104" s="208"/>
      <c r="L104" s="135"/>
    </row>
    <row r="105" spans="1:12" s="42" customFormat="1" ht="35.25" customHeight="1" thickBot="1" thickTop="1">
      <c r="A105" s="205"/>
      <c r="B105" s="205"/>
      <c r="C105" s="132" t="s">
        <v>79</v>
      </c>
      <c r="D105" s="135">
        <v>57508.33333333333</v>
      </c>
      <c r="E105" s="206"/>
      <c r="F105" s="136"/>
      <c r="G105" s="169">
        <v>52280.303030303025</v>
      </c>
      <c r="H105" s="207"/>
      <c r="I105" s="169"/>
      <c r="J105" s="135">
        <v>52280.303030303025</v>
      </c>
      <c r="K105" s="208"/>
      <c r="L105" s="135"/>
    </row>
    <row r="106" spans="1:12" s="42" customFormat="1" ht="36" customHeight="1" thickBot="1" thickTop="1">
      <c r="A106" s="205"/>
      <c r="B106" s="205"/>
      <c r="C106" s="132" t="s">
        <v>80</v>
      </c>
      <c r="D106" s="135">
        <v>56223.33333333333</v>
      </c>
      <c r="E106" s="206"/>
      <c r="F106" s="136"/>
      <c r="G106" s="169">
        <v>51112.12121212121</v>
      </c>
      <c r="H106" s="207"/>
      <c r="I106" s="169"/>
      <c r="J106" s="135">
        <v>51112.12121212121</v>
      </c>
      <c r="K106" s="208"/>
      <c r="L106" s="135"/>
    </row>
    <row r="107" spans="1:12" s="42" customFormat="1" ht="28.5" customHeight="1" thickBot="1" thickTop="1">
      <c r="A107" s="205"/>
      <c r="B107" s="205"/>
      <c r="C107" s="132" t="s">
        <v>81</v>
      </c>
      <c r="D107" s="135">
        <v>63714.28</v>
      </c>
      <c r="E107" s="206"/>
      <c r="F107" s="136"/>
      <c r="G107" s="169">
        <v>116584.36363636363</v>
      </c>
      <c r="H107" s="207"/>
      <c r="I107" s="169"/>
      <c r="J107" s="135">
        <v>111032.72727272726</v>
      </c>
      <c r="K107" s="208"/>
      <c r="L107" s="135"/>
    </row>
    <row r="108" spans="1:12" s="42" customFormat="1" ht="28.5" customHeight="1" thickBot="1" thickTop="1">
      <c r="A108" s="205"/>
      <c r="B108" s="205"/>
      <c r="C108" s="132" t="s">
        <v>82</v>
      </c>
      <c r="D108" s="135">
        <v>99767.63999999998</v>
      </c>
      <c r="E108" s="206"/>
      <c r="F108" s="136"/>
      <c r="G108" s="169">
        <v>95016.79999999999</v>
      </c>
      <c r="H108" s="207"/>
      <c r="I108" s="169"/>
      <c r="J108" s="135">
        <v>95016.79999999999</v>
      </c>
      <c r="K108" s="208"/>
      <c r="L108" s="135"/>
    </row>
    <row r="109" spans="1:12" s="42" customFormat="1" ht="28.5" customHeight="1" thickBot="1" thickTop="1">
      <c r="A109" s="205"/>
      <c r="B109" s="205"/>
      <c r="C109" s="132" t="s">
        <v>83</v>
      </c>
      <c r="D109" s="135">
        <v>105621.93333333333</v>
      </c>
      <c r="E109" s="206"/>
      <c r="F109" s="136"/>
      <c r="G109" s="169">
        <v>96019.93939393939</v>
      </c>
      <c r="H109" s="207"/>
      <c r="I109" s="169"/>
      <c r="J109" s="135">
        <v>105621.93333333333</v>
      </c>
      <c r="K109" s="208"/>
      <c r="L109" s="135"/>
    </row>
    <row r="110" spans="1:12" s="42" customFormat="1" ht="28.5" customHeight="1" thickBot="1" thickTop="1">
      <c r="A110" s="205"/>
      <c r="B110" s="205"/>
      <c r="C110" s="132" t="s">
        <v>84</v>
      </c>
      <c r="D110" s="135">
        <v>57500.490666666665</v>
      </c>
      <c r="E110" s="206"/>
      <c r="F110" s="136"/>
      <c r="G110" s="169">
        <v>54886.83199999999</v>
      </c>
      <c r="H110" s="207"/>
      <c r="I110" s="169"/>
      <c r="J110" s="135">
        <v>52273.17333333333</v>
      </c>
      <c r="K110" s="208"/>
      <c r="L110" s="135"/>
    </row>
    <row r="111" spans="1:12" s="42" customFormat="1" ht="28.5" customHeight="1" thickBot="1" thickTop="1">
      <c r="A111" s="205"/>
      <c r="B111" s="205"/>
      <c r="C111" s="132" t="s">
        <v>85</v>
      </c>
      <c r="D111" s="135">
        <v>114400</v>
      </c>
      <c r="E111" s="206"/>
      <c r="F111" s="136"/>
      <c r="G111" s="169">
        <v>109200</v>
      </c>
      <c r="H111" s="207"/>
      <c r="I111" s="169"/>
      <c r="J111" s="135">
        <v>104000</v>
      </c>
      <c r="K111" s="208"/>
      <c r="L111" s="135"/>
    </row>
    <row r="112" spans="1:12" s="42" customFormat="1" ht="28.5" customHeight="1" thickBot="1" thickTop="1">
      <c r="A112" s="205"/>
      <c r="B112" s="205"/>
      <c r="C112" s="132" t="s">
        <v>86</v>
      </c>
      <c r="D112" s="135">
        <v>63250</v>
      </c>
      <c r="E112" s="206"/>
      <c r="F112" s="136"/>
      <c r="G112" s="169">
        <v>57500</v>
      </c>
      <c r="H112" s="207"/>
      <c r="I112" s="169"/>
      <c r="J112" s="135">
        <v>57500</v>
      </c>
      <c r="K112" s="208"/>
      <c r="L112" s="135"/>
    </row>
    <row r="113" spans="1:12" s="42" customFormat="1" ht="28.5" customHeight="1" thickBot="1" thickTop="1">
      <c r="A113" s="205"/>
      <c r="B113" s="205"/>
      <c r="C113" s="130" t="s">
        <v>87</v>
      </c>
      <c r="D113" s="135">
        <v>74976</v>
      </c>
      <c r="E113" s="206"/>
      <c r="F113" s="136"/>
      <c r="G113" s="169">
        <v>71568</v>
      </c>
      <c r="H113" s="207"/>
      <c r="I113" s="169"/>
      <c r="J113" s="135">
        <v>68160</v>
      </c>
      <c r="K113" s="208"/>
      <c r="L113" s="135"/>
    </row>
    <row r="114" spans="1:12" s="42" customFormat="1" ht="28.5" customHeight="1" thickBot="1" thickTop="1">
      <c r="A114" s="205"/>
      <c r="B114" s="205"/>
      <c r="C114" s="130" t="s">
        <v>58</v>
      </c>
      <c r="D114" s="135">
        <v>10000</v>
      </c>
      <c r="E114" s="206"/>
      <c r="F114" s="136"/>
      <c r="G114" s="169">
        <v>10000</v>
      </c>
      <c r="H114" s="207"/>
      <c r="I114" s="169"/>
      <c r="J114" s="135">
        <v>10000</v>
      </c>
      <c r="K114" s="208"/>
      <c r="L114" s="135"/>
    </row>
    <row r="115" spans="1:12" s="42" customFormat="1" ht="28.5" customHeight="1" thickBot="1" thickTop="1">
      <c r="A115" s="205"/>
      <c r="B115" s="205"/>
      <c r="C115" s="130" t="s">
        <v>110</v>
      </c>
      <c r="D115" s="135">
        <v>59345.39</v>
      </c>
      <c r="E115" s="206"/>
      <c r="F115" s="136"/>
      <c r="G115" s="169">
        <v>59345.39</v>
      </c>
      <c r="H115" s="207"/>
      <c r="I115" s="169"/>
      <c r="J115" s="135">
        <v>59345.39</v>
      </c>
      <c r="K115" s="208"/>
      <c r="L115" s="135"/>
    </row>
    <row r="116" spans="1:12" s="42" customFormat="1" ht="33" customHeight="1" thickBot="1" thickTop="1">
      <c r="A116" s="209" t="s">
        <v>0</v>
      </c>
      <c r="B116" s="209"/>
      <c r="C116" s="209"/>
      <c r="D116" s="210" t="s">
        <v>43</v>
      </c>
      <c r="E116" s="210"/>
      <c r="F116" s="210"/>
      <c r="G116" s="210"/>
      <c r="H116" s="210"/>
      <c r="I116" s="210"/>
      <c r="J116" s="210"/>
      <c r="K116" s="210"/>
      <c r="L116" s="210"/>
    </row>
    <row r="117" spans="1:12" s="42" customFormat="1" ht="33" customHeight="1" thickBot="1" thickTop="1">
      <c r="A117" s="209"/>
      <c r="B117" s="209"/>
      <c r="C117" s="209"/>
      <c r="D117" s="210" t="s">
        <v>60</v>
      </c>
      <c r="E117" s="210"/>
      <c r="F117" s="210"/>
      <c r="G117" s="211" t="s">
        <v>61</v>
      </c>
      <c r="H117" s="211"/>
      <c r="I117" s="211"/>
      <c r="J117" s="210" t="s">
        <v>62</v>
      </c>
      <c r="K117" s="210"/>
      <c r="L117" s="210"/>
    </row>
    <row r="118" spans="1:12" s="42" customFormat="1" ht="33" customHeight="1" thickBot="1" thickTop="1">
      <c r="A118" s="209"/>
      <c r="B118" s="209"/>
      <c r="C118" s="209"/>
      <c r="D118" s="165" t="s">
        <v>48</v>
      </c>
      <c r="E118" s="165" t="s">
        <v>47</v>
      </c>
      <c r="F118" s="165" t="s">
        <v>50</v>
      </c>
      <c r="G118" s="166" t="s">
        <v>48</v>
      </c>
      <c r="H118" s="166" t="s">
        <v>47</v>
      </c>
      <c r="I118" s="166" t="s">
        <v>50</v>
      </c>
      <c r="J118" s="165" t="s">
        <v>48</v>
      </c>
      <c r="K118" s="165" t="s">
        <v>47</v>
      </c>
      <c r="L118" s="165" t="s">
        <v>50</v>
      </c>
    </row>
    <row r="119" spans="1:12" s="42" customFormat="1" ht="27.75" customHeight="1" thickBot="1" thickTop="1">
      <c r="A119" s="205" t="s">
        <v>42</v>
      </c>
      <c r="B119" s="205" t="s">
        <v>41</v>
      </c>
      <c r="C119" s="130" t="s">
        <v>88</v>
      </c>
      <c r="D119" s="140">
        <f>D120+D121+D122</f>
        <v>10050413.4</v>
      </c>
      <c r="E119" s="206">
        <f>Plan1!E39</f>
        <v>316144.08</v>
      </c>
      <c r="F119" s="136"/>
      <c r="G119" s="172">
        <f>SUM(G120:G122)</f>
        <v>10050413.4</v>
      </c>
      <c r="H119" s="207">
        <f>Plan1!F39</f>
        <v>316144.08</v>
      </c>
      <c r="I119" s="169"/>
      <c r="J119" s="140">
        <f>J120+J121+J122</f>
        <v>10032520</v>
      </c>
      <c r="K119" s="208">
        <f>Plan1!G39</f>
        <v>316144.08</v>
      </c>
      <c r="L119" s="135"/>
    </row>
    <row r="120" spans="1:12" s="42" customFormat="1" ht="27.75" customHeight="1" thickBot="1" thickTop="1">
      <c r="A120" s="205"/>
      <c r="B120" s="205"/>
      <c r="C120" s="131" t="s">
        <v>104</v>
      </c>
      <c r="D120" s="135">
        <v>1395520</v>
      </c>
      <c r="E120" s="206"/>
      <c r="F120" s="136"/>
      <c r="G120" s="169">
        <v>1395520</v>
      </c>
      <c r="H120" s="207"/>
      <c r="I120" s="169"/>
      <c r="J120" s="135">
        <v>1395520</v>
      </c>
      <c r="K120" s="208"/>
      <c r="L120" s="135"/>
    </row>
    <row r="121" spans="1:12" s="42" customFormat="1" ht="27.75" customHeight="1" thickBot="1" thickTop="1">
      <c r="A121" s="205"/>
      <c r="B121" s="205"/>
      <c r="C121" s="131" t="s">
        <v>105</v>
      </c>
      <c r="D121" s="135">
        <v>8551500</v>
      </c>
      <c r="E121" s="206"/>
      <c r="F121" s="136"/>
      <c r="G121" s="169">
        <v>8551500</v>
      </c>
      <c r="H121" s="207"/>
      <c r="I121" s="169"/>
      <c r="J121" s="135">
        <v>8551500</v>
      </c>
      <c r="K121" s="208"/>
      <c r="L121" s="135"/>
    </row>
    <row r="122" spans="1:12" s="42" customFormat="1" ht="27.75" customHeight="1" thickBot="1" thickTop="1">
      <c r="A122" s="205"/>
      <c r="B122" s="205"/>
      <c r="C122" s="130" t="s">
        <v>58</v>
      </c>
      <c r="D122" s="135">
        <v>103393.4</v>
      </c>
      <c r="E122" s="206"/>
      <c r="F122" s="136"/>
      <c r="G122" s="169">
        <v>103393.4</v>
      </c>
      <c r="H122" s="207"/>
      <c r="I122" s="169"/>
      <c r="J122" s="135">
        <v>85500</v>
      </c>
      <c r="K122" s="208"/>
      <c r="L122" s="135"/>
    </row>
    <row r="123" spans="1:12" s="42" customFormat="1" ht="27.75" customHeight="1" thickBot="1" thickTop="1">
      <c r="A123" s="205"/>
      <c r="B123" s="205"/>
      <c r="C123" s="131" t="s">
        <v>89</v>
      </c>
      <c r="D123" s="135"/>
      <c r="E123" s="206"/>
      <c r="F123" s="136"/>
      <c r="G123" s="169"/>
      <c r="H123" s="207"/>
      <c r="I123" s="169"/>
      <c r="J123" s="135"/>
      <c r="K123" s="208"/>
      <c r="L123" s="135"/>
    </row>
    <row r="124" spans="1:12" s="42" customFormat="1" ht="27.75" customHeight="1" thickBot="1" thickTop="1">
      <c r="A124" s="205"/>
      <c r="B124" s="205"/>
      <c r="C124" s="131" t="s">
        <v>90</v>
      </c>
      <c r="D124" s="135"/>
      <c r="E124" s="206"/>
      <c r="F124" s="136"/>
      <c r="G124" s="169"/>
      <c r="H124" s="207"/>
      <c r="I124" s="169"/>
      <c r="J124" s="135"/>
      <c r="K124" s="208"/>
      <c r="L124" s="135"/>
    </row>
    <row r="125" spans="1:12" s="42" customFormat="1" ht="27.75" customHeight="1" thickBot="1" thickTop="1">
      <c r="A125" s="205"/>
      <c r="B125" s="205"/>
      <c r="C125" s="131" t="s">
        <v>91</v>
      </c>
      <c r="D125" s="135"/>
      <c r="E125" s="206"/>
      <c r="F125" s="136"/>
      <c r="G125" s="169"/>
      <c r="H125" s="207"/>
      <c r="I125" s="169"/>
      <c r="J125" s="135"/>
      <c r="K125" s="208"/>
      <c r="L125" s="135"/>
    </row>
    <row r="126" spans="1:12" s="42" customFormat="1" ht="27.75" customHeight="1" thickBot="1" thickTop="1">
      <c r="A126" s="205"/>
      <c r="B126" s="205"/>
      <c r="C126" s="130" t="s">
        <v>58</v>
      </c>
      <c r="D126" s="135"/>
      <c r="E126" s="206"/>
      <c r="F126" s="136"/>
      <c r="G126" s="169"/>
      <c r="H126" s="207"/>
      <c r="I126" s="169"/>
      <c r="J126" s="135"/>
      <c r="K126" s="208"/>
      <c r="L126" s="135"/>
    </row>
    <row r="127" spans="1:12" s="42" customFormat="1" ht="42.75" customHeight="1" thickBot="1" thickTop="1">
      <c r="A127" s="137"/>
      <c r="B127" s="137" t="s">
        <v>93</v>
      </c>
      <c r="C127" s="130" t="s">
        <v>92</v>
      </c>
      <c r="D127" s="141">
        <f>Plan1!E21</f>
        <v>326200</v>
      </c>
      <c r="E127" s="141">
        <f>Plan1!E40</f>
        <v>1618356.65</v>
      </c>
      <c r="F127" s="135">
        <v>100000</v>
      </c>
      <c r="G127" s="170">
        <f>Plan1!F21</f>
        <v>316200</v>
      </c>
      <c r="H127" s="169">
        <f>Plan1!F40</f>
        <v>1618356.65</v>
      </c>
      <c r="I127" s="169">
        <v>100000</v>
      </c>
      <c r="J127" s="135">
        <f>Plan1!G21</f>
        <v>315200</v>
      </c>
      <c r="K127" s="135">
        <f>Plan1!G40</f>
        <v>1641091.83</v>
      </c>
      <c r="L127" s="135"/>
    </row>
    <row r="128" spans="1:12" s="42" customFormat="1" ht="12.75" thickBot="1" thickTop="1">
      <c r="A128" s="217" t="s">
        <v>0</v>
      </c>
      <c r="B128" s="217"/>
      <c r="C128" s="217"/>
      <c r="D128" s="210" t="s">
        <v>43</v>
      </c>
      <c r="E128" s="210"/>
      <c r="F128" s="210"/>
      <c r="G128" s="210"/>
      <c r="H128" s="210"/>
      <c r="I128" s="210"/>
      <c r="J128" s="210"/>
      <c r="K128" s="210"/>
      <c r="L128" s="210"/>
    </row>
    <row r="129" spans="1:12" s="42" customFormat="1" ht="52.5" customHeight="1" thickBot="1" thickTop="1">
      <c r="A129" s="217"/>
      <c r="B129" s="217"/>
      <c r="C129" s="217"/>
      <c r="D129" s="210" t="s">
        <v>66</v>
      </c>
      <c r="E129" s="210"/>
      <c r="F129" s="210"/>
      <c r="G129" s="211" t="s">
        <v>67</v>
      </c>
      <c r="H129" s="211"/>
      <c r="I129" s="211"/>
      <c r="J129" s="210" t="s">
        <v>68</v>
      </c>
      <c r="K129" s="210"/>
      <c r="L129" s="210"/>
    </row>
    <row r="130" spans="1:12" s="42" customFormat="1" ht="33" customHeight="1" thickBot="1" thickTop="1">
      <c r="A130" s="217"/>
      <c r="B130" s="217"/>
      <c r="C130" s="217"/>
      <c r="D130" s="165" t="s">
        <v>48</v>
      </c>
      <c r="E130" s="165" t="s">
        <v>47</v>
      </c>
      <c r="F130" s="165" t="s">
        <v>50</v>
      </c>
      <c r="G130" s="166" t="s">
        <v>48</v>
      </c>
      <c r="H130" s="166" t="s">
        <v>47</v>
      </c>
      <c r="I130" s="166" t="s">
        <v>50</v>
      </c>
      <c r="J130" s="165" t="s">
        <v>48</v>
      </c>
      <c r="K130" s="165" t="s">
        <v>47</v>
      </c>
      <c r="L130" s="165" t="s">
        <v>50</v>
      </c>
    </row>
    <row r="131" spans="1:12" s="42" customFormat="1" ht="19.5" customHeight="1" thickBot="1" thickTop="1">
      <c r="A131" s="217"/>
      <c r="B131" s="217"/>
      <c r="C131" s="217"/>
      <c r="D131" s="142">
        <f>D132+D136+D138+D139+D140+D141+D144+D152+D154+D158+D160+D162+D182+D186+D190</f>
        <v>12066888.7</v>
      </c>
      <c r="E131" s="143">
        <f>E132+E136+E138+E139+E140+E141+E144+E152+E154+E158+E160+E162+E182+E189+E190</f>
        <v>3414453.81</v>
      </c>
      <c r="F131" s="143">
        <f>F189</f>
        <v>0</v>
      </c>
      <c r="G131" s="167">
        <f>G132+G136+G138+G139+G140+G141+G144+G152+G154+G158+G160+G162+G182+G186++G190</f>
        <v>12410068.77909091</v>
      </c>
      <c r="H131" s="168">
        <f>H132+H136+H138+H139+H140+H141+H144+H152+H154+H158+H160+H162+H182+H189+H190</f>
        <v>3415751.84</v>
      </c>
      <c r="I131" s="168">
        <f>I189</f>
        <v>0</v>
      </c>
      <c r="J131" s="142">
        <f>J132+J136+J138+J139+J140+J141+J144+J152+J154+J158+J160+J162+J182+J186+J190</f>
        <v>12047791.994727273</v>
      </c>
      <c r="K131" s="143">
        <f>K132+K136+K138+K139+K140+K141+K144+K152+K154+K158+K160+K162+K182+K190</f>
        <v>3539646.16</v>
      </c>
      <c r="L131" s="143">
        <f>L189</f>
        <v>0</v>
      </c>
    </row>
    <row r="132" spans="1:12" s="42" customFormat="1" ht="28.5" customHeight="1" thickBot="1" thickTop="1">
      <c r="A132" s="214" t="s">
        <v>22</v>
      </c>
      <c r="B132" s="214" t="s">
        <v>8</v>
      </c>
      <c r="C132" s="124" t="s">
        <v>15</v>
      </c>
      <c r="D132" s="208">
        <f>Plan1!H7</f>
        <v>187000</v>
      </c>
      <c r="E132" s="206">
        <f>Plan1!H29</f>
        <v>345653.67</v>
      </c>
      <c r="F132" s="213"/>
      <c r="G132" s="207">
        <f>Plan1!I7</f>
        <v>186000</v>
      </c>
      <c r="H132" s="207">
        <f>Plan1!I29</f>
        <v>345842.95</v>
      </c>
      <c r="I132" s="207"/>
      <c r="J132" s="206">
        <f>Plan1!J7</f>
        <v>186000</v>
      </c>
      <c r="K132" s="206">
        <f>Plan1!J29</f>
        <v>361516.8</v>
      </c>
      <c r="L132" s="206"/>
    </row>
    <row r="133" spans="1:12" s="42" customFormat="1" ht="28.5" customHeight="1" thickBot="1" thickTop="1">
      <c r="A133" s="214"/>
      <c r="B133" s="214"/>
      <c r="C133" s="124" t="s">
        <v>16</v>
      </c>
      <c r="D133" s="208"/>
      <c r="E133" s="206"/>
      <c r="F133" s="213"/>
      <c r="G133" s="207"/>
      <c r="H133" s="207"/>
      <c r="I133" s="207"/>
      <c r="J133" s="206"/>
      <c r="K133" s="206"/>
      <c r="L133" s="206"/>
    </row>
    <row r="134" spans="1:12" s="42" customFormat="1" ht="28.5" customHeight="1" thickBot="1" thickTop="1">
      <c r="A134" s="214"/>
      <c r="B134" s="214"/>
      <c r="C134" s="124" t="s">
        <v>17</v>
      </c>
      <c r="D134" s="208"/>
      <c r="E134" s="206"/>
      <c r="F134" s="213"/>
      <c r="G134" s="207"/>
      <c r="H134" s="207"/>
      <c r="I134" s="207"/>
      <c r="J134" s="206"/>
      <c r="K134" s="206"/>
      <c r="L134" s="206"/>
    </row>
    <row r="135" spans="1:12" s="42" customFormat="1" ht="28.5" customHeight="1" thickBot="1" thickTop="1">
      <c r="A135" s="214"/>
      <c r="B135" s="214"/>
      <c r="C135" s="125" t="s">
        <v>18</v>
      </c>
      <c r="D135" s="208"/>
      <c r="E135" s="206"/>
      <c r="F135" s="213"/>
      <c r="G135" s="207"/>
      <c r="H135" s="207"/>
      <c r="I135" s="207"/>
      <c r="J135" s="206"/>
      <c r="K135" s="206"/>
      <c r="L135" s="206"/>
    </row>
    <row r="136" spans="1:12" s="42" customFormat="1" ht="27" customHeight="1" thickBot="1" thickTop="1">
      <c r="A136" s="214"/>
      <c r="B136" s="214" t="s">
        <v>9</v>
      </c>
      <c r="C136" s="126" t="s">
        <v>16</v>
      </c>
      <c r="D136" s="208">
        <f>Plan1!H8</f>
        <v>45665.97</v>
      </c>
      <c r="E136" s="215">
        <f>Plan1!H30</f>
        <v>163711.51</v>
      </c>
      <c r="F136" s="213"/>
      <c r="G136" s="207">
        <f>Plan1!I8</f>
        <v>225683.97</v>
      </c>
      <c r="H136" s="207">
        <f>Plan1!I30</f>
        <v>163800.52</v>
      </c>
      <c r="I136" s="207"/>
      <c r="J136" s="206">
        <f>Plan1!J8</f>
        <v>45701.96</v>
      </c>
      <c r="K136" s="206">
        <f>Plan1!J30</f>
        <v>170471.52</v>
      </c>
      <c r="L136" s="206"/>
    </row>
    <row r="137" spans="1:12" s="42" customFormat="1" ht="27" customHeight="1" thickBot="1" thickTop="1">
      <c r="A137" s="214"/>
      <c r="B137" s="214"/>
      <c r="C137" s="125" t="s">
        <v>18</v>
      </c>
      <c r="D137" s="208"/>
      <c r="E137" s="216"/>
      <c r="F137" s="213"/>
      <c r="G137" s="207"/>
      <c r="H137" s="207"/>
      <c r="I137" s="207"/>
      <c r="J137" s="206"/>
      <c r="K137" s="206"/>
      <c r="L137" s="206"/>
    </row>
    <row r="138" spans="1:12" s="42" customFormat="1" ht="34.5" customHeight="1" thickBot="1" thickTop="1">
      <c r="A138" s="214"/>
      <c r="B138" s="134" t="s">
        <v>10</v>
      </c>
      <c r="C138" s="125" t="s">
        <v>18</v>
      </c>
      <c r="D138" s="135">
        <f>Plan1!H9</f>
        <v>34025.83</v>
      </c>
      <c r="E138" s="135">
        <f>Plan1!H31</f>
        <v>105544.33</v>
      </c>
      <c r="F138" s="136"/>
      <c r="G138" s="169">
        <f>Plan1!H9</f>
        <v>34025.83</v>
      </c>
      <c r="H138" s="169">
        <f>Plan1!I31</f>
        <v>105568.02</v>
      </c>
      <c r="I138" s="169"/>
      <c r="J138" s="135">
        <f>Plan1!J9</f>
        <v>34025.83</v>
      </c>
      <c r="K138" s="135">
        <f>Plan1!J31</f>
        <v>110384.35</v>
      </c>
      <c r="L138" s="135"/>
    </row>
    <row r="139" spans="1:12" s="42" customFormat="1" ht="30.75" customHeight="1" thickBot="1" thickTop="1">
      <c r="A139" s="214"/>
      <c r="B139" s="134" t="s">
        <v>11</v>
      </c>
      <c r="C139" s="125" t="s">
        <v>18</v>
      </c>
      <c r="D139" s="135">
        <f>Plan1!H10</f>
        <v>36902.22</v>
      </c>
      <c r="E139" s="135">
        <f>Plan1!H32</f>
        <v>86526.88</v>
      </c>
      <c r="F139" s="136"/>
      <c r="G139" s="169">
        <f>Plan1!I10</f>
        <v>36902.22</v>
      </c>
      <c r="H139" s="169">
        <f>Plan1!I32</f>
        <v>86548.32</v>
      </c>
      <c r="I139" s="169"/>
      <c r="J139" s="135">
        <f>Plan1!J10</f>
        <v>36902.22</v>
      </c>
      <c r="K139" s="135">
        <f>Plan1!J32</f>
        <v>90135.87</v>
      </c>
      <c r="L139" s="135"/>
    </row>
    <row r="140" spans="1:12" s="42" customFormat="1" ht="35.25" customHeight="1" thickBot="1" thickTop="1">
      <c r="A140" s="214" t="s">
        <v>23</v>
      </c>
      <c r="B140" s="134" t="s">
        <v>12</v>
      </c>
      <c r="C140" s="127" t="s">
        <v>19</v>
      </c>
      <c r="D140" s="135">
        <f>Plan1!H11</f>
        <v>46355.22</v>
      </c>
      <c r="E140" s="135">
        <f>Plan1!H33</f>
        <v>80765.7</v>
      </c>
      <c r="F140" s="136"/>
      <c r="G140" s="169">
        <f>Plan1!I11</f>
        <v>46355.22</v>
      </c>
      <c r="H140" s="169">
        <f>Plan1!I33</f>
        <v>80771.69</v>
      </c>
      <c r="I140" s="169"/>
      <c r="J140" s="135">
        <f>Plan1!J11</f>
        <v>46355.22</v>
      </c>
      <c r="K140" s="135">
        <f>Plan1!J33</f>
        <v>84299.21</v>
      </c>
      <c r="L140" s="135"/>
    </row>
    <row r="141" spans="1:12" s="42" customFormat="1" ht="30" customHeight="1" thickBot="1" thickTop="1">
      <c r="A141" s="214"/>
      <c r="B141" s="214" t="s">
        <v>13</v>
      </c>
      <c r="C141" s="124" t="s">
        <v>6</v>
      </c>
      <c r="D141" s="208">
        <f>Plan1!H12</f>
        <v>45375.67</v>
      </c>
      <c r="E141" s="206">
        <f>Plan1!H34</f>
        <v>120106.79</v>
      </c>
      <c r="F141" s="213"/>
      <c r="G141" s="207">
        <f>Plan1!I12</f>
        <v>43875.67</v>
      </c>
      <c r="H141" s="207">
        <f>Plan1!I34</f>
        <v>120146.55</v>
      </c>
      <c r="I141" s="207"/>
      <c r="J141" s="206">
        <f>Plan1!J12</f>
        <v>43875.67</v>
      </c>
      <c r="K141" s="206">
        <f>Plan1!J34</f>
        <v>124935.7</v>
      </c>
      <c r="L141" s="206"/>
    </row>
    <row r="142" spans="1:12" s="42" customFormat="1" ht="27" customHeight="1" thickBot="1" thickTop="1">
      <c r="A142" s="214"/>
      <c r="B142" s="214"/>
      <c r="C142" s="124" t="s">
        <v>7</v>
      </c>
      <c r="D142" s="208"/>
      <c r="E142" s="206"/>
      <c r="F142" s="213"/>
      <c r="G142" s="207"/>
      <c r="H142" s="207"/>
      <c r="I142" s="207"/>
      <c r="J142" s="206"/>
      <c r="K142" s="206"/>
      <c r="L142" s="206"/>
    </row>
    <row r="143" spans="1:12" s="42" customFormat="1" ht="23.25" customHeight="1" thickBot="1" thickTop="1">
      <c r="A143" s="214"/>
      <c r="B143" s="214"/>
      <c r="C143" s="124" t="s">
        <v>72</v>
      </c>
      <c r="D143" s="208"/>
      <c r="E143" s="206"/>
      <c r="F143" s="213"/>
      <c r="G143" s="207"/>
      <c r="H143" s="207"/>
      <c r="I143" s="207"/>
      <c r="J143" s="206"/>
      <c r="K143" s="206"/>
      <c r="L143" s="206"/>
    </row>
    <row r="144" spans="1:12" s="42" customFormat="1" ht="25.5" customHeight="1" thickBot="1" thickTop="1">
      <c r="A144" s="214" t="s">
        <v>27</v>
      </c>
      <c r="B144" s="214" t="s">
        <v>20</v>
      </c>
      <c r="C144" s="128" t="s">
        <v>1</v>
      </c>
      <c r="D144" s="208">
        <f>Plan1!H14</f>
        <v>379311.07</v>
      </c>
      <c r="E144" s="206">
        <f>Plan1!H35</f>
        <v>243862.03</v>
      </c>
      <c r="F144" s="213"/>
      <c r="G144" s="207">
        <f>Plan1!I14</f>
        <v>469514.82</v>
      </c>
      <c r="H144" s="207">
        <f>Plan1!I35</f>
        <v>244071.31</v>
      </c>
      <c r="I144" s="207"/>
      <c r="J144" s="206">
        <f>Plan1!J14</f>
        <v>498673.27</v>
      </c>
      <c r="K144" s="206">
        <f>Plan1!J35</f>
        <v>254624.7</v>
      </c>
      <c r="L144" s="206"/>
    </row>
    <row r="145" spans="1:12" s="42" customFormat="1" ht="25.5" customHeight="1" thickBot="1" thickTop="1">
      <c r="A145" s="214"/>
      <c r="B145" s="214"/>
      <c r="C145" s="126" t="s">
        <v>2</v>
      </c>
      <c r="D145" s="208"/>
      <c r="E145" s="206"/>
      <c r="F145" s="213"/>
      <c r="G145" s="207"/>
      <c r="H145" s="207"/>
      <c r="I145" s="207"/>
      <c r="J145" s="206"/>
      <c r="K145" s="206"/>
      <c r="L145" s="206"/>
    </row>
    <row r="146" spans="1:12" s="42" customFormat="1" ht="25.5" customHeight="1" thickBot="1" thickTop="1">
      <c r="A146" s="214"/>
      <c r="B146" s="214"/>
      <c r="C146" s="126" t="s">
        <v>3</v>
      </c>
      <c r="D146" s="208"/>
      <c r="E146" s="206"/>
      <c r="F146" s="213"/>
      <c r="G146" s="207"/>
      <c r="H146" s="207"/>
      <c r="I146" s="207"/>
      <c r="J146" s="206"/>
      <c r="K146" s="206"/>
      <c r="L146" s="206"/>
    </row>
    <row r="147" spans="1:12" s="42" customFormat="1" ht="25.5" customHeight="1" thickBot="1" thickTop="1">
      <c r="A147" s="214"/>
      <c r="B147" s="214"/>
      <c r="C147" s="129" t="s">
        <v>37</v>
      </c>
      <c r="D147" s="208"/>
      <c r="E147" s="206"/>
      <c r="F147" s="213"/>
      <c r="G147" s="207"/>
      <c r="H147" s="207"/>
      <c r="I147" s="207"/>
      <c r="J147" s="206"/>
      <c r="K147" s="206"/>
      <c r="L147" s="206"/>
    </row>
    <row r="148" spans="1:12" s="42" customFormat="1" ht="15" customHeight="1" thickBot="1" thickTop="1">
      <c r="A148" s="214"/>
      <c r="B148" s="214"/>
      <c r="C148" s="129" t="s">
        <v>4</v>
      </c>
      <c r="D148" s="208"/>
      <c r="E148" s="206"/>
      <c r="F148" s="213"/>
      <c r="G148" s="207"/>
      <c r="H148" s="207"/>
      <c r="I148" s="207"/>
      <c r="J148" s="206"/>
      <c r="K148" s="206"/>
      <c r="L148" s="206"/>
    </row>
    <row r="149" spans="1:12" s="42" customFormat="1" ht="26.25" customHeight="1" thickBot="1" thickTop="1">
      <c r="A149" s="205" t="s">
        <v>14</v>
      </c>
      <c r="B149" s="205" t="s">
        <v>20</v>
      </c>
      <c r="C149" s="126" t="s">
        <v>5</v>
      </c>
      <c r="D149" s="208"/>
      <c r="E149" s="206"/>
      <c r="F149" s="213"/>
      <c r="G149" s="207"/>
      <c r="H149" s="207"/>
      <c r="I149" s="207"/>
      <c r="J149" s="206"/>
      <c r="K149" s="206"/>
      <c r="L149" s="206"/>
    </row>
    <row r="150" spans="1:12" s="42" customFormat="1" ht="26.25" customHeight="1" thickBot="1" thickTop="1">
      <c r="A150" s="205"/>
      <c r="B150" s="205"/>
      <c r="C150" s="126" t="s">
        <v>30</v>
      </c>
      <c r="D150" s="208"/>
      <c r="E150" s="206"/>
      <c r="F150" s="213"/>
      <c r="G150" s="207"/>
      <c r="H150" s="207"/>
      <c r="I150" s="207"/>
      <c r="J150" s="206"/>
      <c r="K150" s="206"/>
      <c r="L150" s="206"/>
    </row>
    <row r="151" spans="1:12" s="42" customFormat="1" ht="26.25" customHeight="1" thickBot="1" thickTop="1">
      <c r="A151" s="205"/>
      <c r="B151" s="205"/>
      <c r="C151" s="124" t="s">
        <v>31</v>
      </c>
      <c r="D151" s="208"/>
      <c r="E151" s="206"/>
      <c r="F151" s="213"/>
      <c r="G151" s="207"/>
      <c r="H151" s="207"/>
      <c r="I151" s="207"/>
      <c r="J151" s="206"/>
      <c r="K151" s="206"/>
      <c r="L151" s="206"/>
    </row>
    <row r="152" spans="1:12" s="42" customFormat="1" ht="24.75" customHeight="1" thickBot="1" thickTop="1">
      <c r="A152" s="205"/>
      <c r="B152" s="205" t="s">
        <v>21</v>
      </c>
      <c r="C152" s="124" t="s">
        <v>28</v>
      </c>
      <c r="D152" s="208">
        <f>Plan1!H13</f>
        <v>17000</v>
      </c>
      <c r="E152" s="206">
        <f>Plan1!H37</f>
        <v>55088.74</v>
      </c>
      <c r="F152" s="213"/>
      <c r="G152" s="207">
        <f>Plan1!I13</f>
        <v>17000</v>
      </c>
      <c r="H152" s="207">
        <f>Plan1!I37</f>
        <v>55118.54</v>
      </c>
      <c r="I152" s="207"/>
      <c r="J152" s="206">
        <f>Plan1!J13</f>
        <v>17000</v>
      </c>
      <c r="K152" s="206">
        <f>Plan1!J37</f>
        <v>57400.63</v>
      </c>
      <c r="L152" s="206"/>
    </row>
    <row r="153" spans="1:12" s="42" customFormat="1" ht="24.75" customHeight="1" thickBot="1" thickTop="1">
      <c r="A153" s="205"/>
      <c r="B153" s="205"/>
      <c r="C153" s="124" t="s">
        <v>29</v>
      </c>
      <c r="D153" s="208"/>
      <c r="E153" s="206"/>
      <c r="F153" s="213"/>
      <c r="G153" s="207"/>
      <c r="H153" s="207"/>
      <c r="I153" s="207"/>
      <c r="J153" s="206"/>
      <c r="K153" s="206"/>
      <c r="L153" s="206"/>
    </row>
    <row r="154" spans="1:12" s="42" customFormat="1" ht="42" customHeight="1" thickBot="1" thickTop="1">
      <c r="A154" s="137" t="s">
        <v>25</v>
      </c>
      <c r="B154" s="137" t="s">
        <v>26</v>
      </c>
      <c r="C154" s="124" t="s">
        <v>33</v>
      </c>
      <c r="D154" s="135">
        <f>Plan1!H15</f>
        <v>113801.55</v>
      </c>
      <c r="E154" s="135">
        <f>Plan1!H36</f>
        <v>188373.34</v>
      </c>
      <c r="F154" s="136"/>
      <c r="G154" s="170">
        <f>Plan1!I15</f>
        <v>113801.55</v>
      </c>
      <c r="H154" s="170">
        <f>Plan1!I36</f>
        <v>188579.4</v>
      </c>
      <c r="I154" s="169"/>
      <c r="J154" s="135">
        <f>Plan1!J15</f>
        <v>113801.55</v>
      </c>
      <c r="K154" s="135">
        <f>Plan1!J36</f>
        <v>197155.89</v>
      </c>
      <c r="L154" s="135"/>
    </row>
    <row r="155" spans="1:12" s="42" customFormat="1" ht="24" customHeight="1" thickBot="1" thickTop="1">
      <c r="A155" s="209" t="s">
        <v>0</v>
      </c>
      <c r="B155" s="209"/>
      <c r="C155" s="209"/>
      <c r="D155" s="210" t="s">
        <v>43</v>
      </c>
      <c r="E155" s="210"/>
      <c r="F155" s="210"/>
      <c r="G155" s="210"/>
      <c r="H155" s="210"/>
      <c r="I155" s="210"/>
      <c r="J155" s="210"/>
      <c r="K155" s="210"/>
      <c r="L155" s="210"/>
    </row>
    <row r="156" spans="1:12" s="42" customFormat="1" ht="22.5" customHeight="1" thickBot="1" thickTop="1">
      <c r="A156" s="209"/>
      <c r="B156" s="209"/>
      <c r="C156" s="209"/>
      <c r="D156" s="210" t="s">
        <v>66</v>
      </c>
      <c r="E156" s="210"/>
      <c r="F156" s="210"/>
      <c r="G156" s="211" t="s">
        <v>67</v>
      </c>
      <c r="H156" s="211"/>
      <c r="I156" s="211"/>
      <c r="J156" s="210" t="s">
        <v>68</v>
      </c>
      <c r="K156" s="210"/>
      <c r="L156" s="210"/>
    </row>
    <row r="157" spans="1:12" s="42" customFormat="1" ht="29.25" customHeight="1" thickBot="1" thickTop="1">
      <c r="A157" s="209"/>
      <c r="B157" s="209"/>
      <c r="C157" s="209"/>
      <c r="D157" s="165" t="s">
        <v>48</v>
      </c>
      <c r="E157" s="165" t="s">
        <v>47</v>
      </c>
      <c r="F157" s="165" t="s">
        <v>50</v>
      </c>
      <c r="G157" s="166" t="s">
        <v>48</v>
      </c>
      <c r="H157" s="166" t="s">
        <v>47</v>
      </c>
      <c r="I157" s="166" t="s">
        <v>50</v>
      </c>
      <c r="J157" s="165" t="s">
        <v>48</v>
      </c>
      <c r="K157" s="165" t="s">
        <v>47</v>
      </c>
      <c r="L157" s="165" t="s">
        <v>50</v>
      </c>
    </row>
    <row r="158" spans="1:12" s="42" customFormat="1" ht="37.5" customHeight="1" thickBot="1" thickTop="1">
      <c r="A158" s="212" t="s">
        <v>40</v>
      </c>
      <c r="B158" s="212" t="s">
        <v>39</v>
      </c>
      <c r="C158" s="130" t="s">
        <v>34</v>
      </c>
      <c r="D158" s="162">
        <f>Plan1!H18</f>
        <v>0</v>
      </c>
      <c r="E158" s="162"/>
      <c r="F158" s="175"/>
      <c r="G158" s="169">
        <f>Plan1!I18</f>
        <v>0</v>
      </c>
      <c r="H158" s="169"/>
      <c r="I158" s="169"/>
      <c r="J158" s="162">
        <f>Plan1!J18</f>
        <v>0</v>
      </c>
      <c r="K158" s="162"/>
      <c r="L158" s="162"/>
    </row>
    <row r="159" spans="1:12" s="42" customFormat="1" ht="34.5" customHeight="1" thickBot="1" thickTop="1">
      <c r="A159" s="212"/>
      <c r="B159" s="212"/>
      <c r="C159" s="130" t="s">
        <v>35</v>
      </c>
      <c r="D159" s="162"/>
      <c r="E159" s="162"/>
      <c r="F159" s="175"/>
      <c r="G159" s="169"/>
      <c r="H159" s="169"/>
      <c r="I159" s="169"/>
      <c r="J159" s="162"/>
      <c r="K159" s="162"/>
      <c r="L159" s="162"/>
    </row>
    <row r="160" spans="1:12" s="42" customFormat="1" ht="23.25" customHeight="1" thickBot="1" thickTop="1">
      <c r="A160" s="212"/>
      <c r="B160" s="205" t="s">
        <v>24</v>
      </c>
      <c r="C160" s="131" t="s">
        <v>112</v>
      </c>
      <c r="D160" s="208">
        <f>Plan1!H16</f>
        <v>0</v>
      </c>
      <c r="E160" s="206"/>
      <c r="F160" s="213"/>
      <c r="G160" s="207"/>
      <c r="H160" s="207"/>
      <c r="I160" s="207"/>
      <c r="J160" s="206"/>
      <c r="K160" s="206"/>
      <c r="L160" s="206"/>
    </row>
    <row r="161" spans="1:12" s="42" customFormat="1" ht="24" customHeight="1" thickBot="1" thickTop="1">
      <c r="A161" s="212"/>
      <c r="B161" s="205"/>
      <c r="C161" s="132" t="s">
        <v>36</v>
      </c>
      <c r="D161" s="208"/>
      <c r="E161" s="206"/>
      <c r="F161" s="213"/>
      <c r="G161" s="207"/>
      <c r="H161" s="207"/>
      <c r="I161" s="207"/>
      <c r="J161" s="206"/>
      <c r="K161" s="206"/>
      <c r="L161" s="206"/>
    </row>
    <row r="162" spans="1:12" s="42" customFormat="1" ht="24" customHeight="1" thickBot="1" thickTop="1">
      <c r="A162" s="205" t="s">
        <v>38</v>
      </c>
      <c r="B162" s="205" t="s">
        <v>32</v>
      </c>
      <c r="C162" s="173" t="s">
        <v>73</v>
      </c>
      <c r="D162" s="138">
        <f>SUM(D163:D178)</f>
        <v>1757131.17</v>
      </c>
      <c r="E162" s="206">
        <f>Plan1!H38</f>
        <v>90244.65</v>
      </c>
      <c r="F162" s="139"/>
      <c r="G162" s="171">
        <f>SUM(G163:G178)</f>
        <v>1614096.099090909</v>
      </c>
      <c r="H162" s="207">
        <f>Plan1!I38</f>
        <v>90271.24</v>
      </c>
      <c r="I162" s="170"/>
      <c r="J162" s="140">
        <f>SUM(J163:J178)</f>
        <v>1603242.8747272727</v>
      </c>
      <c r="K162" s="208">
        <f>Plan1!J38</f>
        <v>93533.97</v>
      </c>
      <c r="L162" s="135"/>
    </row>
    <row r="163" spans="1:12" s="42" customFormat="1" ht="31.5" customHeight="1" thickBot="1" thickTop="1">
      <c r="A163" s="205"/>
      <c r="B163" s="205"/>
      <c r="C163" s="132" t="s">
        <v>75</v>
      </c>
      <c r="D163" s="135">
        <v>268897.14999999997</v>
      </c>
      <c r="E163" s="206"/>
      <c r="F163" s="136"/>
      <c r="G163" s="169">
        <v>244451.95454545453</v>
      </c>
      <c r="H163" s="207"/>
      <c r="I163" s="169"/>
      <c r="J163" s="135">
        <v>244451.95454545453</v>
      </c>
      <c r="K163" s="208"/>
      <c r="L163" s="135"/>
    </row>
    <row r="164" spans="1:12" s="42" customFormat="1" ht="32.25" customHeight="1" thickBot="1" thickTop="1">
      <c r="A164" s="205"/>
      <c r="B164" s="205"/>
      <c r="C164" s="132" t="s">
        <v>76</v>
      </c>
      <c r="D164" s="135">
        <v>221138.34666666668</v>
      </c>
      <c r="E164" s="206"/>
      <c r="F164" s="136"/>
      <c r="G164" s="169">
        <v>201034.8606060606</v>
      </c>
      <c r="H164" s="207"/>
      <c r="I164" s="169"/>
      <c r="J164" s="135">
        <v>201034.8606060606</v>
      </c>
      <c r="K164" s="208"/>
      <c r="L164" s="135"/>
    </row>
    <row r="165" spans="1:12" s="42" customFormat="1" ht="31.5" customHeight="1" thickBot="1" thickTop="1">
      <c r="A165" s="205"/>
      <c r="B165" s="205"/>
      <c r="C165" s="132" t="s">
        <v>77</v>
      </c>
      <c r="D165" s="135">
        <v>103182.354</v>
      </c>
      <c r="E165" s="206"/>
      <c r="F165" s="136"/>
      <c r="G165" s="169">
        <v>93802.14</v>
      </c>
      <c r="H165" s="207"/>
      <c r="I165" s="169"/>
      <c r="J165" s="135">
        <v>93802.14</v>
      </c>
      <c r="K165" s="208"/>
      <c r="L165" s="135"/>
    </row>
    <row r="166" spans="1:12" s="42" customFormat="1" ht="35.25" customHeight="1" thickBot="1" thickTop="1">
      <c r="A166" s="205"/>
      <c r="B166" s="205"/>
      <c r="C166" s="132" t="s">
        <v>106</v>
      </c>
      <c r="D166" s="135">
        <v>194930.53066666666</v>
      </c>
      <c r="E166" s="206"/>
      <c r="F166" s="136"/>
      <c r="G166" s="169">
        <v>177209.5733333333</v>
      </c>
      <c r="H166" s="207"/>
      <c r="I166" s="169"/>
      <c r="J166" s="135">
        <v>177209.5733333333</v>
      </c>
      <c r="K166" s="208"/>
      <c r="L166" s="135"/>
    </row>
    <row r="167" spans="1:12" s="42" customFormat="1" ht="35.25" customHeight="1" thickBot="1" thickTop="1">
      <c r="A167" s="205"/>
      <c r="B167" s="205"/>
      <c r="C167" s="130" t="s">
        <v>78</v>
      </c>
      <c r="D167" s="135">
        <v>121567.468</v>
      </c>
      <c r="E167" s="206"/>
      <c r="F167" s="136"/>
      <c r="G167" s="169">
        <v>110515.87999999999</v>
      </c>
      <c r="H167" s="207"/>
      <c r="I167" s="169"/>
      <c r="J167" s="135">
        <v>99464.292</v>
      </c>
      <c r="K167" s="208"/>
      <c r="L167" s="135"/>
    </row>
    <row r="168" spans="1:12" s="42" customFormat="1" ht="35.25" customHeight="1" thickBot="1" thickTop="1">
      <c r="A168" s="205"/>
      <c r="B168" s="205"/>
      <c r="C168" s="132" t="s">
        <v>79</v>
      </c>
      <c r="D168" s="135">
        <v>63259.166666666664</v>
      </c>
      <c r="E168" s="206"/>
      <c r="F168" s="136"/>
      <c r="G168" s="169">
        <v>57508.33333333332</v>
      </c>
      <c r="H168" s="207"/>
      <c r="I168" s="169"/>
      <c r="J168" s="135">
        <v>57508.33333333332</v>
      </c>
      <c r="K168" s="208"/>
      <c r="L168" s="135"/>
    </row>
    <row r="169" spans="1:12" s="42" customFormat="1" ht="35.25" customHeight="1" thickBot="1" thickTop="1">
      <c r="A169" s="205"/>
      <c r="B169" s="205"/>
      <c r="C169" s="132" t="s">
        <v>80</v>
      </c>
      <c r="D169" s="135">
        <v>61845.666666666664</v>
      </c>
      <c r="E169" s="206"/>
      <c r="F169" s="136"/>
      <c r="G169" s="169">
        <v>56223.33333333333</v>
      </c>
      <c r="H169" s="207"/>
      <c r="I169" s="169"/>
      <c r="J169" s="135">
        <v>56223.33333333333</v>
      </c>
      <c r="K169" s="208"/>
      <c r="L169" s="135"/>
    </row>
    <row r="170" spans="1:12" s="42" customFormat="1" ht="35.25" customHeight="1" thickBot="1" thickTop="1">
      <c r="A170" s="205"/>
      <c r="B170" s="205"/>
      <c r="C170" s="132" t="s">
        <v>81</v>
      </c>
      <c r="D170" s="135">
        <v>122136</v>
      </c>
      <c r="E170" s="206"/>
      <c r="F170" s="136"/>
      <c r="G170" s="169">
        <v>111032.72727272726</v>
      </c>
      <c r="H170" s="207"/>
      <c r="I170" s="169"/>
      <c r="J170" s="135">
        <v>105481.0909090909</v>
      </c>
      <c r="K170" s="208"/>
      <c r="L170" s="135"/>
    </row>
    <row r="171" spans="1:12" s="42" customFormat="1" ht="35.25" customHeight="1" thickBot="1" thickTop="1">
      <c r="A171" s="205"/>
      <c r="B171" s="205"/>
      <c r="C171" s="132" t="s">
        <v>82</v>
      </c>
      <c r="D171" s="135">
        <v>104518.48</v>
      </c>
      <c r="E171" s="206"/>
      <c r="F171" s="136"/>
      <c r="G171" s="169">
        <v>95016.79999999999</v>
      </c>
      <c r="H171" s="207"/>
      <c r="I171" s="169"/>
      <c r="J171" s="135">
        <v>95016.79999999999</v>
      </c>
      <c r="K171" s="208"/>
      <c r="L171" s="135"/>
    </row>
    <row r="172" spans="1:12" s="42" customFormat="1" ht="35.25" customHeight="1" thickBot="1" thickTop="1">
      <c r="A172" s="205"/>
      <c r="B172" s="205"/>
      <c r="C172" s="132" t="s">
        <v>83</v>
      </c>
      <c r="D172" s="135">
        <v>116184.12666666668</v>
      </c>
      <c r="E172" s="206"/>
      <c r="F172" s="136"/>
      <c r="G172" s="169">
        <v>105621.93333333333</v>
      </c>
      <c r="H172" s="207"/>
      <c r="I172" s="169"/>
      <c r="J172" s="135">
        <v>105621.93333333333</v>
      </c>
      <c r="K172" s="208"/>
      <c r="L172" s="135"/>
    </row>
    <row r="173" spans="1:12" s="42" customFormat="1" ht="28.5" customHeight="1" thickBot="1" thickTop="1">
      <c r="A173" s="205"/>
      <c r="B173" s="205"/>
      <c r="C173" s="132" t="s">
        <v>84</v>
      </c>
      <c r="D173" s="135">
        <v>57500.490666666665</v>
      </c>
      <c r="E173" s="206"/>
      <c r="F173" s="136"/>
      <c r="G173" s="169">
        <v>52273.17333333333</v>
      </c>
      <c r="H173" s="207"/>
      <c r="I173" s="169"/>
      <c r="J173" s="135">
        <v>52273.17333333333</v>
      </c>
      <c r="K173" s="208"/>
      <c r="L173" s="135"/>
    </row>
    <row r="174" spans="1:12" s="42" customFormat="1" ht="35.25" customHeight="1" thickBot="1" thickTop="1">
      <c r="A174" s="205"/>
      <c r="B174" s="205"/>
      <c r="C174" s="132" t="s">
        <v>85</v>
      </c>
      <c r="D174" s="135">
        <v>114400</v>
      </c>
      <c r="E174" s="206"/>
      <c r="F174" s="136"/>
      <c r="G174" s="169">
        <v>114400</v>
      </c>
      <c r="H174" s="207"/>
      <c r="I174" s="169"/>
      <c r="J174" s="135">
        <v>114400</v>
      </c>
      <c r="K174" s="208"/>
      <c r="L174" s="135"/>
    </row>
    <row r="175" spans="1:12" s="42" customFormat="1" ht="30.75" customHeight="1" thickBot="1" thickTop="1">
      <c r="A175" s="205"/>
      <c r="B175" s="205"/>
      <c r="C175" s="132" t="s">
        <v>86</v>
      </c>
      <c r="D175" s="135">
        <v>63250</v>
      </c>
      <c r="E175" s="206"/>
      <c r="F175" s="136"/>
      <c r="G175" s="169">
        <v>57500</v>
      </c>
      <c r="H175" s="207"/>
      <c r="I175" s="169"/>
      <c r="J175" s="135">
        <v>63250</v>
      </c>
      <c r="K175" s="208"/>
      <c r="L175" s="135"/>
    </row>
    <row r="176" spans="1:12" s="42" customFormat="1" ht="22.5" customHeight="1" thickBot="1" thickTop="1">
      <c r="A176" s="205"/>
      <c r="B176" s="205"/>
      <c r="C176" s="130" t="s">
        <v>87</v>
      </c>
      <c r="D176" s="135">
        <v>74976</v>
      </c>
      <c r="E176" s="206"/>
      <c r="F176" s="136"/>
      <c r="G176" s="169">
        <v>68160</v>
      </c>
      <c r="H176" s="207"/>
      <c r="I176" s="169"/>
      <c r="J176" s="135">
        <v>68160</v>
      </c>
      <c r="K176" s="208"/>
      <c r="L176" s="135"/>
    </row>
    <row r="177" spans="1:12" s="42" customFormat="1" ht="24.75" customHeight="1" thickBot="1" thickTop="1">
      <c r="A177" s="205"/>
      <c r="B177" s="205"/>
      <c r="C177" s="130" t="s">
        <v>58</v>
      </c>
      <c r="D177" s="135">
        <v>10000</v>
      </c>
      <c r="E177" s="206"/>
      <c r="F177" s="136"/>
      <c r="G177" s="169">
        <v>10000</v>
      </c>
      <c r="H177" s="207"/>
      <c r="I177" s="169"/>
      <c r="J177" s="135">
        <v>10000</v>
      </c>
      <c r="K177" s="208"/>
      <c r="L177" s="135"/>
    </row>
    <row r="178" spans="1:12" s="42" customFormat="1" ht="25.5" customHeight="1" thickBot="1" thickTop="1">
      <c r="A178" s="205"/>
      <c r="B178" s="205"/>
      <c r="C178" s="130" t="s">
        <v>110</v>
      </c>
      <c r="D178" s="135">
        <v>59345.39</v>
      </c>
      <c r="E178" s="206"/>
      <c r="F178" s="136"/>
      <c r="G178" s="169">
        <v>59345.39</v>
      </c>
      <c r="H178" s="207"/>
      <c r="I178" s="169"/>
      <c r="J178" s="135">
        <v>59345.39</v>
      </c>
      <c r="K178" s="208"/>
      <c r="L178" s="135"/>
    </row>
    <row r="179" spans="1:12" s="42" customFormat="1" ht="22.5" customHeight="1" thickBot="1" thickTop="1">
      <c r="A179" s="209" t="s">
        <v>0</v>
      </c>
      <c r="B179" s="209"/>
      <c r="C179" s="209"/>
      <c r="D179" s="210" t="s">
        <v>43</v>
      </c>
      <c r="E179" s="210"/>
      <c r="F179" s="210"/>
      <c r="G179" s="210"/>
      <c r="H179" s="210"/>
      <c r="I179" s="210"/>
      <c r="J179" s="210"/>
      <c r="K179" s="210"/>
      <c r="L179" s="210"/>
    </row>
    <row r="180" spans="1:12" s="42" customFormat="1" ht="22.5" customHeight="1" thickBot="1" thickTop="1">
      <c r="A180" s="209"/>
      <c r="B180" s="209"/>
      <c r="C180" s="209"/>
      <c r="D180" s="210" t="s">
        <v>66</v>
      </c>
      <c r="E180" s="210"/>
      <c r="F180" s="210"/>
      <c r="G180" s="211" t="s">
        <v>67</v>
      </c>
      <c r="H180" s="211"/>
      <c r="I180" s="211"/>
      <c r="J180" s="210" t="s">
        <v>68</v>
      </c>
      <c r="K180" s="210"/>
      <c r="L180" s="210"/>
    </row>
    <row r="181" spans="1:12" s="42" customFormat="1" ht="25.5" customHeight="1" thickBot="1" thickTop="1">
      <c r="A181" s="209"/>
      <c r="B181" s="209"/>
      <c r="C181" s="209"/>
      <c r="D181" s="165" t="s">
        <v>48</v>
      </c>
      <c r="E181" s="165" t="s">
        <v>47</v>
      </c>
      <c r="F181" s="165" t="s">
        <v>50</v>
      </c>
      <c r="G181" s="166" t="s">
        <v>48</v>
      </c>
      <c r="H181" s="166" t="s">
        <v>47</v>
      </c>
      <c r="I181" s="166" t="s">
        <v>50</v>
      </c>
      <c r="J181" s="165" t="s">
        <v>48</v>
      </c>
      <c r="K181" s="165" t="s">
        <v>47</v>
      </c>
      <c r="L181" s="165" t="s">
        <v>50</v>
      </c>
    </row>
    <row r="182" spans="1:12" s="42" customFormat="1" ht="35.25" customHeight="1" thickBot="1" thickTop="1">
      <c r="A182" s="205" t="s">
        <v>42</v>
      </c>
      <c r="B182" s="205" t="s">
        <v>41</v>
      </c>
      <c r="C182" s="130" t="s">
        <v>88</v>
      </c>
      <c r="D182" s="140">
        <f>D183+D184+D185</f>
        <v>0</v>
      </c>
      <c r="E182" s="206">
        <f>Plan1!H39</f>
        <v>316144.08</v>
      </c>
      <c r="F182" s="136"/>
      <c r="G182" s="172">
        <f>G183+G184+G185</f>
        <v>0</v>
      </c>
      <c r="H182" s="207">
        <f>Plan1!I39</f>
        <v>316228.68</v>
      </c>
      <c r="I182" s="169"/>
      <c r="J182" s="140">
        <f>J183+J184+J185</f>
        <v>0</v>
      </c>
      <c r="K182" s="208">
        <f>Plan1!J39</f>
        <v>329289.08</v>
      </c>
      <c r="L182" s="135"/>
    </row>
    <row r="183" spans="1:12" s="42" customFormat="1" ht="35.25" customHeight="1" thickBot="1" thickTop="1">
      <c r="A183" s="205"/>
      <c r="B183" s="205"/>
      <c r="C183" s="131" t="s">
        <v>104</v>
      </c>
      <c r="D183" s="135"/>
      <c r="E183" s="206"/>
      <c r="F183" s="136"/>
      <c r="G183" s="169"/>
      <c r="H183" s="207"/>
      <c r="I183" s="169"/>
      <c r="J183" s="135"/>
      <c r="K183" s="208"/>
      <c r="L183" s="135"/>
    </row>
    <row r="184" spans="1:12" s="42" customFormat="1" ht="35.25" customHeight="1" thickBot="1" thickTop="1">
      <c r="A184" s="205"/>
      <c r="B184" s="205"/>
      <c r="C184" s="131" t="s">
        <v>105</v>
      </c>
      <c r="D184" s="135"/>
      <c r="E184" s="206"/>
      <c r="F184" s="136"/>
      <c r="G184" s="169"/>
      <c r="H184" s="207"/>
      <c r="I184" s="169"/>
      <c r="J184" s="135"/>
      <c r="K184" s="208"/>
      <c r="L184" s="135"/>
    </row>
    <row r="185" spans="1:12" s="42" customFormat="1" ht="35.25" customHeight="1" thickBot="1" thickTop="1">
      <c r="A185" s="205"/>
      <c r="B185" s="205"/>
      <c r="C185" s="130" t="s">
        <v>58</v>
      </c>
      <c r="D185" s="135"/>
      <c r="E185" s="206"/>
      <c r="F185" s="136"/>
      <c r="G185" s="169"/>
      <c r="H185" s="207"/>
      <c r="I185" s="169"/>
      <c r="J185" s="135"/>
      <c r="K185" s="208"/>
      <c r="L185" s="135"/>
    </row>
    <row r="186" spans="1:12" s="42" customFormat="1" ht="35.25" customHeight="1" thickBot="1" thickTop="1">
      <c r="A186" s="205"/>
      <c r="B186" s="205"/>
      <c r="C186" s="131" t="s">
        <v>89</v>
      </c>
      <c r="D186" s="140">
        <f>D187+D188+D189</f>
        <v>9105120</v>
      </c>
      <c r="E186" s="206"/>
      <c r="F186" s="136"/>
      <c r="G186" s="172">
        <f>G187+G188+G189</f>
        <v>9323613.4</v>
      </c>
      <c r="H186" s="207"/>
      <c r="I186" s="169"/>
      <c r="J186" s="140">
        <f>J187+J188+J189</f>
        <v>9123013.4</v>
      </c>
      <c r="K186" s="208"/>
      <c r="L186" s="135"/>
    </row>
    <row r="187" spans="1:12" s="42" customFormat="1" ht="35.25" customHeight="1" thickBot="1" thickTop="1">
      <c r="A187" s="205"/>
      <c r="B187" s="205"/>
      <c r="C187" s="131" t="s">
        <v>90</v>
      </c>
      <c r="D187" s="135">
        <v>1325520</v>
      </c>
      <c r="E187" s="206"/>
      <c r="F187" s="136"/>
      <c r="G187" s="169">
        <v>1325520</v>
      </c>
      <c r="H187" s="207"/>
      <c r="I187" s="169"/>
      <c r="J187" s="135">
        <v>1325520</v>
      </c>
      <c r="K187" s="208"/>
      <c r="L187" s="135"/>
    </row>
    <row r="188" spans="1:12" s="42" customFormat="1" ht="35.25" customHeight="1" thickBot="1" thickTop="1">
      <c r="A188" s="205"/>
      <c r="B188" s="205"/>
      <c r="C188" s="131" t="s">
        <v>91</v>
      </c>
      <c r="D188" s="135">
        <v>7694100</v>
      </c>
      <c r="E188" s="206"/>
      <c r="F188" s="136"/>
      <c r="G188" s="169">
        <v>7694100</v>
      </c>
      <c r="H188" s="207"/>
      <c r="I188" s="169"/>
      <c r="J188" s="135">
        <v>7694100</v>
      </c>
      <c r="K188" s="208"/>
      <c r="L188" s="135"/>
    </row>
    <row r="189" spans="1:12" s="42" customFormat="1" ht="29.25" customHeight="1" thickBot="1" thickTop="1">
      <c r="A189" s="205"/>
      <c r="B189" s="205"/>
      <c r="C189" s="130" t="s">
        <v>58</v>
      </c>
      <c r="D189" s="135">
        <f>85500</f>
        <v>85500</v>
      </c>
      <c r="E189" s="206"/>
      <c r="F189" s="136"/>
      <c r="G189" s="169">
        <v>303993.4</v>
      </c>
      <c r="H189" s="207"/>
      <c r="I189" s="169"/>
      <c r="J189" s="135">
        <f>103393.4</f>
        <v>103393.4</v>
      </c>
      <c r="K189" s="208"/>
      <c r="L189" s="135"/>
    </row>
    <row r="190" spans="1:12" s="42" customFormat="1" ht="42" customHeight="1" thickBot="1" thickTop="1">
      <c r="A190" s="137"/>
      <c r="B190" s="137" t="s">
        <v>93</v>
      </c>
      <c r="C190" s="130" t="s">
        <v>92</v>
      </c>
      <c r="D190" s="141">
        <f>Plan1!H21</f>
        <v>299200</v>
      </c>
      <c r="E190" s="141">
        <f>Plan1!H40</f>
        <v>1618432.09</v>
      </c>
      <c r="F190" s="135"/>
      <c r="G190" s="170">
        <f>Plan1!I21</f>
        <v>299200</v>
      </c>
      <c r="H190" s="169">
        <f>Plan1!I40</f>
        <v>1618804.62</v>
      </c>
      <c r="I190" s="169"/>
      <c r="J190" s="135">
        <f>Plan1!J21</f>
        <v>299200</v>
      </c>
      <c r="K190" s="135">
        <f>Plan1!J40</f>
        <v>1665898.44</v>
      </c>
      <c r="L190" s="135"/>
    </row>
    <row r="191" spans="1:12" s="42" customFormat="1" ht="18" customHeight="1" thickBot="1" thickTop="1">
      <c r="A191" s="217" t="s">
        <v>0</v>
      </c>
      <c r="B191" s="217"/>
      <c r="C191" s="217"/>
      <c r="D191" s="210" t="s">
        <v>43</v>
      </c>
      <c r="E191" s="210"/>
      <c r="F191" s="210"/>
      <c r="G191" s="210"/>
      <c r="H191" s="210"/>
      <c r="I191" s="210"/>
      <c r="J191" s="210"/>
      <c r="K191" s="210"/>
      <c r="L191" s="210"/>
    </row>
    <row r="192" spans="1:12" s="42" customFormat="1" ht="23.25" customHeight="1" thickBot="1" thickTop="1">
      <c r="A192" s="217"/>
      <c r="B192" s="217"/>
      <c r="C192" s="217"/>
      <c r="D192" s="210" t="s">
        <v>69</v>
      </c>
      <c r="E192" s="210"/>
      <c r="F192" s="210"/>
      <c r="G192" s="211" t="s">
        <v>70</v>
      </c>
      <c r="H192" s="211"/>
      <c r="I192" s="211"/>
      <c r="J192" s="210" t="s">
        <v>71</v>
      </c>
      <c r="K192" s="210"/>
      <c r="L192" s="210"/>
    </row>
    <row r="193" spans="1:12" s="42" customFormat="1" ht="22.5" customHeight="1" thickBot="1" thickTop="1">
      <c r="A193" s="217"/>
      <c r="B193" s="217"/>
      <c r="C193" s="217"/>
      <c r="D193" s="165" t="s">
        <v>48</v>
      </c>
      <c r="E193" s="165" t="s">
        <v>47</v>
      </c>
      <c r="F193" s="165" t="s">
        <v>50</v>
      </c>
      <c r="G193" s="166" t="s">
        <v>48</v>
      </c>
      <c r="H193" s="166" t="s">
        <v>47</v>
      </c>
      <c r="I193" s="166" t="s">
        <v>50</v>
      </c>
      <c r="J193" s="165" t="s">
        <v>48</v>
      </c>
      <c r="K193" s="165" t="s">
        <v>47</v>
      </c>
      <c r="L193" s="165" t="s">
        <v>50</v>
      </c>
    </row>
    <row r="194" spans="1:12" s="42" customFormat="1" ht="21.75" customHeight="1" thickBot="1" thickTop="1">
      <c r="A194" s="217"/>
      <c r="B194" s="217"/>
      <c r="C194" s="217"/>
      <c r="D194" s="142">
        <f>D195+D199+D201+D202+D203+D204+D207+D215+D217+D221+D223+D225+D245+D249+D253</f>
        <v>12162020.364545455</v>
      </c>
      <c r="E194" s="143">
        <f>E195+E199+E201+E202+E203+E204+E207+E215+E217+E221+E223+E225+E245+E253</f>
        <v>3550765.9699999997</v>
      </c>
      <c r="F194" s="143">
        <f>F252</f>
        <v>0</v>
      </c>
      <c r="G194" s="167">
        <f>G195+G199+G201+G202+G203+G204+G207+G215+G217+G221+G223+G225+G245+G249+G253</f>
        <v>13022576.190575758</v>
      </c>
      <c r="H194" s="168">
        <f>H195+H199+H201+H202+H203+H204+H207+H215+H217+H221+H223+H225+H245+H253</f>
        <v>3550765.9699999997</v>
      </c>
      <c r="I194" s="168">
        <f>I252</f>
        <v>0</v>
      </c>
      <c r="J194" s="142">
        <f>J195+J199+J201+J202+J203+J204+J207+J215+J217+J221+J223+J225+J245+J249+J253</f>
        <v>12561413.489636363</v>
      </c>
      <c r="K194" s="143">
        <f>K195+K199+K201+K202+K203+K204+K207+K215+K217+K221+K223+K225+K245+K253</f>
        <v>3550765.9699999997</v>
      </c>
      <c r="L194" s="143">
        <f>L252</f>
        <v>0</v>
      </c>
    </row>
    <row r="195" spans="1:12" s="42" customFormat="1" ht="24.75" customHeight="1" thickBot="1" thickTop="1">
      <c r="A195" s="214" t="s">
        <v>22</v>
      </c>
      <c r="B195" s="214" t="s">
        <v>8</v>
      </c>
      <c r="C195" s="124" t="s">
        <v>15</v>
      </c>
      <c r="D195" s="208">
        <f>Plan1!K7</f>
        <v>186000</v>
      </c>
      <c r="E195" s="206">
        <f>Plan1!K29</f>
        <v>363183.52</v>
      </c>
      <c r="F195" s="213"/>
      <c r="G195" s="207">
        <f>Plan1!L7</f>
        <v>187000</v>
      </c>
      <c r="H195" s="207">
        <f>Plan1!L29</f>
        <v>363183.52</v>
      </c>
      <c r="I195" s="207"/>
      <c r="J195" s="206">
        <f>Plan1!M7</f>
        <v>187000</v>
      </c>
      <c r="K195" s="206">
        <f>Plan1!M29</f>
        <v>363183.52</v>
      </c>
      <c r="L195" s="206"/>
    </row>
    <row r="196" spans="1:12" s="42" customFormat="1" ht="23.25" customHeight="1" thickBot="1" thickTop="1">
      <c r="A196" s="214"/>
      <c r="B196" s="214"/>
      <c r="C196" s="124" t="s">
        <v>16</v>
      </c>
      <c r="D196" s="208"/>
      <c r="E196" s="206"/>
      <c r="F196" s="213"/>
      <c r="G196" s="207"/>
      <c r="H196" s="207"/>
      <c r="I196" s="207"/>
      <c r="J196" s="206"/>
      <c r="K196" s="206"/>
      <c r="L196" s="206"/>
    </row>
    <row r="197" spans="1:12" s="42" customFormat="1" ht="27" customHeight="1" thickBot="1" thickTop="1">
      <c r="A197" s="214"/>
      <c r="B197" s="214"/>
      <c r="C197" s="124" t="s">
        <v>17</v>
      </c>
      <c r="D197" s="208"/>
      <c r="E197" s="206"/>
      <c r="F197" s="213"/>
      <c r="G197" s="207"/>
      <c r="H197" s="207"/>
      <c r="I197" s="207"/>
      <c r="J197" s="206"/>
      <c r="K197" s="206"/>
      <c r="L197" s="206"/>
    </row>
    <row r="198" spans="1:12" s="42" customFormat="1" ht="27.75" customHeight="1" thickBot="1" thickTop="1">
      <c r="A198" s="214"/>
      <c r="B198" s="214"/>
      <c r="C198" s="125" t="s">
        <v>18</v>
      </c>
      <c r="D198" s="208"/>
      <c r="E198" s="206"/>
      <c r="F198" s="213"/>
      <c r="G198" s="207"/>
      <c r="H198" s="207"/>
      <c r="I198" s="207"/>
      <c r="J198" s="206"/>
      <c r="K198" s="206"/>
      <c r="L198" s="206"/>
    </row>
    <row r="199" spans="1:12" s="42" customFormat="1" ht="24.75" customHeight="1" thickBot="1" thickTop="1">
      <c r="A199" s="214"/>
      <c r="B199" s="214" t="s">
        <v>9</v>
      </c>
      <c r="C199" s="126" t="s">
        <v>16</v>
      </c>
      <c r="D199" s="208">
        <f>Plan1!K8</f>
        <v>45719.97</v>
      </c>
      <c r="E199" s="215">
        <f>Plan1!K30</f>
        <v>171475.97</v>
      </c>
      <c r="F199" s="213"/>
      <c r="G199" s="207">
        <f>Plan1!L8</f>
        <v>45737.96</v>
      </c>
      <c r="H199" s="207">
        <f>Plan1!L30</f>
        <v>171475.97</v>
      </c>
      <c r="I199" s="207"/>
      <c r="J199" s="206">
        <f>Plan1!M8</f>
        <v>45755.96</v>
      </c>
      <c r="K199" s="206">
        <f>Plan1!M30</f>
        <v>171475.97</v>
      </c>
      <c r="L199" s="206"/>
    </row>
    <row r="200" spans="1:12" s="42" customFormat="1" ht="26.25" customHeight="1" thickBot="1" thickTop="1">
      <c r="A200" s="214"/>
      <c r="B200" s="214"/>
      <c r="C200" s="125" t="s">
        <v>18</v>
      </c>
      <c r="D200" s="208"/>
      <c r="E200" s="216"/>
      <c r="F200" s="213"/>
      <c r="G200" s="207"/>
      <c r="H200" s="207"/>
      <c r="I200" s="207"/>
      <c r="J200" s="206"/>
      <c r="K200" s="206"/>
      <c r="L200" s="206"/>
    </row>
    <row r="201" spans="1:12" s="42" customFormat="1" ht="34.5" customHeight="1" thickBot="1" thickTop="1">
      <c r="A201" s="214"/>
      <c r="B201" s="134" t="s">
        <v>10</v>
      </c>
      <c r="C201" s="125" t="s">
        <v>18</v>
      </c>
      <c r="D201" s="135">
        <f>Plan1!L9</f>
        <v>34025.83</v>
      </c>
      <c r="E201" s="135">
        <f>Plan1!K31</f>
        <v>110678.16</v>
      </c>
      <c r="F201" s="136"/>
      <c r="G201" s="169">
        <f>Plan1!L9</f>
        <v>34025.83</v>
      </c>
      <c r="H201" s="169">
        <f>Plan1!L31</f>
        <v>110678.16</v>
      </c>
      <c r="I201" s="169"/>
      <c r="J201" s="135">
        <f>Plan1!M9</f>
        <v>34025.83</v>
      </c>
      <c r="K201" s="135">
        <f>Plan1!M31</f>
        <v>110678.16</v>
      </c>
      <c r="L201" s="135"/>
    </row>
    <row r="202" spans="1:12" s="42" customFormat="1" ht="30" customHeight="1" thickBot="1" thickTop="1">
      <c r="A202" s="214"/>
      <c r="B202" s="134" t="s">
        <v>11</v>
      </c>
      <c r="C202" s="125" t="s">
        <v>18</v>
      </c>
      <c r="D202" s="135">
        <f>Plan1!K10</f>
        <v>36902.22</v>
      </c>
      <c r="E202" s="135">
        <f>Plan1!K32</f>
        <v>90670.5</v>
      </c>
      <c r="F202" s="136"/>
      <c r="G202" s="169">
        <f>Plan1!L10</f>
        <v>36902.22</v>
      </c>
      <c r="H202" s="169">
        <f>Plan1!L32</f>
        <v>90670.5</v>
      </c>
      <c r="I202" s="169"/>
      <c r="J202" s="135">
        <f>Plan1!M10</f>
        <v>36902.22</v>
      </c>
      <c r="K202" s="135">
        <f>Plan1!M32</f>
        <v>90670.5</v>
      </c>
      <c r="L202" s="135"/>
    </row>
    <row r="203" spans="1:12" s="42" customFormat="1" ht="35.25" customHeight="1" thickBot="1" thickTop="1">
      <c r="A203" s="214" t="s">
        <v>23</v>
      </c>
      <c r="B203" s="134" t="s">
        <v>12</v>
      </c>
      <c r="C203" s="127" t="s">
        <v>19</v>
      </c>
      <c r="D203" s="135">
        <f>Plan1!K11</f>
        <v>46355.22</v>
      </c>
      <c r="E203" s="135">
        <f>Plan1!K33</f>
        <v>84575.1</v>
      </c>
      <c r="F203" s="136"/>
      <c r="G203" s="169">
        <f>Plan1!L11</f>
        <v>46355.22</v>
      </c>
      <c r="H203" s="169">
        <f>Plan1!L33</f>
        <v>84575.1</v>
      </c>
      <c r="I203" s="169"/>
      <c r="J203" s="135">
        <f>Plan1!M11</f>
        <v>46355.22</v>
      </c>
      <c r="K203" s="135">
        <f>Plan1!M33</f>
        <v>84575.1</v>
      </c>
      <c r="L203" s="135"/>
    </row>
    <row r="204" spans="1:12" s="42" customFormat="1" ht="27.75" customHeight="1" thickBot="1" thickTop="1">
      <c r="A204" s="214"/>
      <c r="B204" s="214" t="s">
        <v>13</v>
      </c>
      <c r="C204" s="124" t="s">
        <v>6</v>
      </c>
      <c r="D204" s="208">
        <f>Plan1!K12</f>
        <v>43875.67</v>
      </c>
      <c r="E204" s="206">
        <f>Plan1!K34</f>
        <v>125352.76</v>
      </c>
      <c r="F204" s="213"/>
      <c r="G204" s="207">
        <f>Plan1!L12</f>
        <v>43875.67</v>
      </c>
      <c r="H204" s="207">
        <f>Plan1!L34</f>
        <v>125352.76</v>
      </c>
      <c r="I204" s="207"/>
      <c r="J204" s="206">
        <f>Plan1!M12</f>
        <v>43875.67</v>
      </c>
      <c r="K204" s="206">
        <f>Plan1!M34</f>
        <v>125352.76</v>
      </c>
      <c r="L204" s="206"/>
    </row>
    <row r="205" spans="1:12" s="42" customFormat="1" ht="27.75" customHeight="1" thickBot="1" thickTop="1">
      <c r="A205" s="214"/>
      <c r="B205" s="214"/>
      <c r="C205" s="124" t="s">
        <v>7</v>
      </c>
      <c r="D205" s="208"/>
      <c r="E205" s="206"/>
      <c r="F205" s="213"/>
      <c r="G205" s="207"/>
      <c r="H205" s="207"/>
      <c r="I205" s="207"/>
      <c r="J205" s="206"/>
      <c r="K205" s="206"/>
      <c r="L205" s="206"/>
    </row>
    <row r="206" spans="1:12" s="42" customFormat="1" ht="27.75" customHeight="1" thickBot="1" thickTop="1">
      <c r="A206" s="214"/>
      <c r="B206" s="214"/>
      <c r="C206" s="124" t="s">
        <v>72</v>
      </c>
      <c r="D206" s="208"/>
      <c r="E206" s="206"/>
      <c r="F206" s="213"/>
      <c r="G206" s="207"/>
      <c r="H206" s="207"/>
      <c r="I206" s="207"/>
      <c r="J206" s="206"/>
      <c r="K206" s="206"/>
      <c r="L206" s="206"/>
    </row>
    <row r="207" spans="1:12" s="42" customFormat="1" ht="18.75" customHeight="1" thickBot="1" thickTop="1">
      <c r="A207" s="214" t="s">
        <v>27</v>
      </c>
      <c r="B207" s="214" t="s">
        <v>20</v>
      </c>
      <c r="C207" s="128" t="s">
        <v>1</v>
      </c>
      <c r="D207" s="208">
        <f>Plan1!K14</f>
        <v>511598.57</v>
      </c>
      <c r="E207" s="206">
        <f>Plan1!K35</f>
        <v>255778.9</v>
      </c>
      <c r="F207" s="213"/>
      <c r="G207" s="207">
        <f>Plan1!L14</f>
        <v>1088158.57</v>
      </c>
      <c r="H207" s="207">
        <f>Plan1!L35</f>
        <v>255778.9</v>
      </c>
      <c r="I207" s="207"/>
      <c r="J207" s="206">
        <f>Plan1!M14</f>
        <v>1089106.57</v>
      </c>
      <c r="K207" s="206">
        <f>Plan1!M35</f>
        <v>255778.9</v>
      </c>
      <c r="L207" s="206"/>
    </row>
    <row r="208" spans="1:12" s="42" customFormat="1" ht="30" customHeight="1" thickBot="1" thickTop="1">
      <c r="A208" s="214"/>
      <c r="B208" s="214"/>
      <c r="C208" s="126" t="s">
        <v>2</v>
      </c>
      <c r="D208" s="208"/>
      <c r="E208" s="206"/>
      <c r="F208" s="213"/>
      <c r="G208" s="207"/>
      <c r="H208" s="207"/>
      <c r="I208" s="207"/>
      <c r="J208" s="206"/>
      <c r="K208" s="206"/>
      <c r="L208" s="206"/>
    </row>
    <row r="209" spans="1:12" s="42" customFormat="1" ht="27.75" customHeight="1" thickBot="1" thickTop="1">
      <c r="A209" s="214"/>
      <c r="B209" s="214"/>
      <c r="C209" s="126" t="s">
        <v>3</v>
      </c>
      <c r="D209" s="208"/>
      <c r="E209" s="206"/>
      <c r="F209" s="213"/>
      <c r="G209" s="207"/>
      <c r="H209" s="207"/>
      <c r="I209" s="207"/>
      <c r="J209" s="206"/>
      <c r="K209" s="206"/>
      <c r="L209" s="206"/>
    </row>
    <row r="210" spans="1:12" s="42" customFormat="1" ht="21" customHeight="1" thickBot="1" thickTop="1">
      <c r="A210" s="214"/>
      <c r="B210" s="214"/>
      <c r="C210" s="129" t="s">
        <v>37</v>
      </c>
      <c r="D210" s="208"/>
      <c r="E210" s="206"/>
      <c r="F210" s="213"/>
      <c r="G210" s="207"/>
      <c r="H210" s="207"/>
      <c r="I210" s="207"/>
      <c r="J210" s="206"/>
      <c r="K210" s="206"/>
      <c r="L210" s="206"/>
    </row>
    <row r="211" spans="1:12" s="42" customFormat="1" ht="28.5" customHeight="1" thickBot="1" thickTop="1">
      <c r="A211" s="214"/>
      <c r="B211" s="214"/>
      <c r="C211" s="129" t="s">
        <v>4</v>
      </c>
      <c r="D211" s="208"/>
      <c r="E211" s="206"/>
      <c r="F211" s="213"/>
      <c r="G211" s="207"/>
      <c r="H211" s="207"/>
      <c r="I211" s="207"/>
      <c r="J211" s="206"/>
      <c r="K211" s="206"/>
      <c r="L211" s="206"/>
    </row>
    <row r="212" spans="1:12" s="42" customFormat="1" ht="27.75" customHeight="1" thickBot="1" thickTop="1">
      <c r="A212" s="205" t="s">
        <v>14</v>
      </c>
      <c r="B212" s="205" t="s">
        <v>20</v>
      </c>
      <c r="C212" s="126" t="s">
        <v>5</v>
      </c>
      <c r="D212" s="208"/>
      <c r="E212" s="206"/>
      <c r="F212" s="213"/>
      <c r="G212" s="207"/>
      <c r="H212" s="207"/>
      <c r="I212" s="207"/>
      <c r="J212" s="206"/>
      <c r="K212" s="206"/>
      <c r="L212" s="206"/>
    </row>
    <row r="213" spans="1:12" s="42" customFormat="1" ht="26.25" customHeight="1" thickBot="1" thickTop="1">
      <c r="A213" s="205"/>
      <c r="B213" s="205"/>
      <c r="C213" s="126" t="s">
        <v>30</v>
      </c>
      <c r="D213" s="208"/>
      <c r="E213" s="206"/>
      <c r="F213" s="213"/>
      <c r="G213" s="207"/>
      <c r="H213" s="207"/>
      <c r="I213" s="207"/>
      <c r="J213" s="206"/>
      <c r="K213" s="206"/>
      <c r="L213" s="206"/>
    </row>
    <row r="214" spans="1:12" s="42" customFormat="1" ht="21.75" customHeight="1" thickBot="1" thickTop="1">
      <c r="A214" s="205"/>
      <c r="B214" s="205"/>
      <c r="C214" s="124" t="s">
        <v>31</v>
      </c>
      <c r="D214" s="208"/>
      <c r="E214" s="206"/>
      <c r="F214" s="213"/>
      <c r="G214" s="207"/>
      <c r="H214" s="207"/>
      <c r="I214" s="207"/>
      <c r="J214" s="206"/>
      <c r="K214" s="206"/>
      <c r="L214" s="206"/>
    </row>
    <row r="215" spans="1:12" s="42" customFormat="1" ht="24.75" customHeight="1" thickBot="1" thickTop="1">
      <c r="A215" s="205"/>
      <c r="B215" s="205" t="s">
        <v>21</v>
      </c>
      <c r="C215" s="124" t="s">
        <v>28</v>
      </c>
      <c r="D215" s="208">
        <f>Plan1!K13</f>
        <v>17000</v>
      </c>
      <c r="E215" s="206">
        <f>Plan1!K37</f>
        <v>57805.31</v>
      </c>
      <c r="F215" s="213"/>
      <c r="G215" s="207">
        <f>Plan1!L13</f>
        <v>17000</v>
      </c>
      <c r="H215" s="207">
        <f>Plan1!L37</f>
        <v>57805.31</v>
      </c>
      <c r="I215" s="207"/>
      <c r="J215" s="206">
        <f>Plan1!M13</f>
        <v>17000</v>
      </c>
      <c r="K215" s="206">
        <f>Plan1!M37</f>
        <v>57805.31</v>
      </c>
      <c r="L215" s="206"/>
    </row>
    <row r="216" spans="1:12" s="42" customFormat="1" ht="27.75" customHeight="1" thickBot="1" thickTop="1">
      <c r="A216" s="205"/>
      <c r="B216" s="205"/>
      <c r="C216" s="124" t="s">
        <v>29</v>
      </c>
      <c r="D216" s="208"/>
      <c r="E216" s="206"/>
      <c r="F216" s="213"/>
      <c r="G216" s="207"/>
      <c r="H216" s="207"/>
      <c r="I216" s="207"/>
      <c r="J216" s="206"/>
      <c r="K216" s="206"/>
      <c r="L216" s="206"/>
    </row>
    <row r="217" spans="1:12" s="42" customFormat="1" ht="45.75" thickBot="1" thickTop="1">
      <c r="A217" s="137" t="s">
        <v>25</v>
      </c>
      <c r="B217" s="137" t="s">
        <v>26</v>
      </c>
      <c r="C217" s="124" t="s">
        <v>33</v>
      </c>
      <c r="D217" s="135">
        <f>Plan1!K15</f>
        <v>113801.55</v>
      </c>
      <c r="E217" s="135">
        <f>Plan1!K36</f>
        <v>198185.17</v>
      </c>
      <c r="F217" s="136"/>
      <c r="G217" s="169">
        <f>Plan1!L15</f>
        <v>113801.55</v>
      </c>
      <c r="H217" s="170">
        <f>Plan1!L36</f>
        <v>198185.17</v>
      </c>
      <c r="I217" s="169"/>
      <c r="J217" s="135">
        <f>Plan1!M15</f>
        <v>113801.55</v>
      </c>
      <c r="K217" s="135">
        <f>Plan1!M36</f>
        <v>198185.17</v>
      </c>
      <c r="L217" s="135"/>
    </row>
    <row r="218" spans="1:12" s="42" customFormat="1" ht="21.75" customHeight="1" thickBot="1" thickTop="1">
      <c r="A218" s="209" t="s">
        <v>0</v>
      </c>
      <c r="B218" s="209"/>
      <c r="C218" s="209"/>
      <c r="D218" s="210" t="s">
        <v>43</v>
      </c>
      <c r="E218" s="210"/>
      <c r="F218" s="210"/>
      <c r="G218" s="210"/>
      <c r="H218" s="210"/>
      <c r="I218" s="210"/>
      <c r="J218" s="210"/>
      <c r="K218" s="210"/>
      <c r="L218" s="210"/>
    </row>
    <row r="219" spans="1:12" s="42" customFormat="1" ht="22.5" customHeight="1" thickBot="1" thickTop="1">
      <c r="A219" s="209"/>
      <c r="B219" s="209"/>
      <c r="C219" s="209"/>
      <c r="D219" s="210" t="s">
        <v>69</v>
      </c>
      <c r="E219" s="210"/>
      <c r="F219" s="210"/>
      <c r="G219" s="211" t="s">
        <v>70</v>
      </c>
      <c r="H219" s="211"/>
      <c r="I219" s="211"/>
      <c r="J219" s="210" t="s">
        <v>71</v>
      </c>
      <c r="K219" s="210"/>
      <c r="L219" s="210"/>
    </row>
    <row r="220" spans="1:12" s="42" customFormat="1" ht="27" customHeight="1" thickBot="1" thickTop="1">
      <c r="A220" s="209"/>
      <c r="B220" s="209"/>
      <c r="C220" s="209"/>
      <c r="D220" s="165" t="s">
        <v>48</v>
      </c>
      <c r="E220" s="165" t="s">
        <v>47</v>
      </c>
      <c r="F220" s="165" t="s">
        <v>50</v>
      </c>
      <c r="G220" s="166" t="s">
        <v>48</v>
      </c>
      <c r="H220" s="166" t="s">
        <v>47</v>
      </c>
      <c r="I220" s="166" t="s">
        <v>50</v>
      </c>
      <c r="J220" s="165" t="s">
        <v>48</v>
      </c>
      <c r="K220" s="165" t="s">
        <v>47</v>
      </c>
      <c r="L220" s="165" t="s">
        <v>50</v>
      </c>
    </row>
    <row r="221" spans="1:12" s="42" customFormat="1" ht="39" customHeight="1" thickBot="1" thickTop="1">
      <c r="A221" s="212" t="s">
        <v>40</v>
      </c>
      <c r="B221" s="212" t="s">
        <v>39</v>
      </c>
      <c r="C221" s="130" t="s">
        <v>34</v>
      </c>
      <c r="D221" s="162">
        <f>Plan1!E153</f>
        <v>0</v>
      </c>
      <c r="E221" s="162"/>
      <c r="F221" s="175"/>
      <c r="G221" s="169">
        <f>Plan1!L18</f>
        <v>230000</v>
      </c>
      <c r="H221" s="169"/>
      <c r="I221" s="169"/>
      <c r="J221" s="162">
        <f>Plan1!M18</f>
        <v>0</v>
      </c>
      <c r="K221" s="162"/>
      <c r="L221" s="162"/>
    </row>
    <row r="222" spans="1:12" s="42" customFormat="1" ht="35.25" customHeight="1" thickBot="1" thickTop="1">
      <c r="A222" s="212"/>
      <c r="B222" s="212"/>
      <c r="C222" s="130" t="s">
        <v>35</v>
      </c>
      <c r="D222" s="162"/>
      <c r="E222" s="162"/>
      <c r="F222" s="175"/>
      <c r="G222" s="169"/>
      <c r="H222" s="169"/>
      <c r="I222" s="169"/>
      <c r="J222" s="162"/>
      <c r="K222" s="162"/>
      <c r="L222" s="162"/>
    </row>
    <row r="223" spans="1:12" s="42" customFormat="1" ht="27" customHeight="1" thickBot="1" thickTop="1">
      <c r="A223" s="212"/>
      <c r="B223" s="205" t="s">
        <v>24</v>
      </c>
      <c r="C223" s="131" t="s">
        <v>112</v>
      </c>
      <c r="D223" s="208">
        <f>Plan1!E152</f>
        <v>0</v>
      </c>
      <c r="E223" s="206"/>
      <c r="F223" s="213"/>
      <c r="G223" s="207">
        <f>Plan1!F152</f>
        <v>0</v>
      </c>
      <c r="H223" s="207"/>
      <c r="I223" s="207"/>
      <c r="J223" s="206">
        <f>Plan1!G152</f>
        <v>0</v>
      </c>
      <c r="K223" s="206"/>
      <c r="L223" s="206"/>
    </row>
    <row r="224" spans="1:12" s="42" customFormat="1" ht="27" customHeight="1" thickBot="1" thickTop="1">
      <c r="A224" s="212"/>
      <c r="B224" s="205"/>
      <c r="C224" s="132" t="s">
        <v>36</v>
      </c>
      <c r="D224" s="208"/>
      <c r="E224" s="206"/>
      <c r="F224" s="213"/>
      <c r="G224" s="207"/>
      <c r="H224" s="207"/>
      <c r="I224" s="207"/>
      <c r="J224" s="206"/>
      <c r="K224" s="206"/>
      <c r="L224" s="206"/>
    </row>
    <row r="225" spans="1:12" s="42" customFormat="1" ht="27" customHeight="1" thickBot="1" thickTop="1">
      <c r="A225" s="205" t="s">
        <v>38</v>
      </c>
      <c r="B225" s="205" t="s">
        <v>32</v>
      </c>
      <c r="C225" s="173" t="s">
        <v>73</v>
      </c>
      <c r="D225" s="138">
        <f>SUM(D226:D241)</f>
        <v>1704527.9345454543</v>
      </c>
      <c r="E225" s="206">
        <f>Plan1!K38</f>
        <v>93732.19</v>
      </c>
      <c r="F225" s="139"/>
      <c r="G225" s="171">
        <f>SUM(G226:G241)</f>
        <v>1757505.7705757576</v>
      </c>
      <c r="H225" s="207">
        <f>Plan1!L38</f>
        <v>93732.19</v>
      </c>
      <c r="I225" s="170"/>
      <c r="J225" s="138">
        <f>SUM(J226:J241)</f>
        <v>1543270.4696363634</v>
      </c>
      <c r="K225" s="208">
        <f>Plan1!M38</f>
        <v>93732.19</v>
      </c>
      <c r="L225" s="135"/>
    </row>
    <row r="226" spans="1:12" s="42" customFormat="1" ht="29.25" customHeight="1" thickBot="1" thickTop="1">
      <c r="A226" s="205"/>
      <c r="B226" s="205"/>
      <c r="C226" s="132" t="s">
        <v>75</v>
      </c>
      <c r="D226" s="135">
        <v>256674.55227272725</v>
      </c>
      <c r="E226" s="206"/>
      <c r="F226" s="136"/>
      <c r="G226" s="169">
        <v>256674.55227272725</v>
      </c>
      <c r="H226" s="207"/>
      <c r="I226" s="169"/>
      <c r="J226" s="135">
        <v>232229.35681818178</v>
      </c>
      <c r="K226" s="208"/>
      <c r="L226" s="135"/>
    </row>
    <row r="227" spans="1:12" s="42" customFormat="1" ht="30" customHeight="1" thickBot="1" thickTop="1">
      <c r="A227" s="205"/>
      <c r="B227" s="205"/>
      <c r="C227" s="132" t="s">
        <v>76</v>
      </c>
      <c r="D227" s="135">
        <v>211086.60363636364</v>
      </c>
      <c r="E227" s="206"/>
      <c r="F227" s="136"/>
      <c r="G227" s="169">
        <v>211086.60363636364</v>
      </c>
      <c r="H227" s="207"/>
      <c r="I227" s="169"/>
      <c r="J227" s="135">
        <v>190983.11757575755</v>
      </c>
      <c r="K227" s="208"/>
      <c r="L227" s="135"/>
    </row>
    <row r="228" spans="1:12" s="42" customFormat="1" ht="33.75" customHeight="1" thickBot="1" thickTop="1">
      <c r="A228" s="205"/>
      <c r="B228" s="205"/>
      <c r="C228" s="132" t="s">
        <v>77</v>
      </c>
      <c r="D228" s="135">
        <v>98492.247</v>
      </c>
      <c r="E228" s="206"/>
      <c r="F228" s="136"/>
      <c r="G228" s="169">
        <v>103182.354</v>
      </c>
      <c r="H228" s="207"/>
      <c r="I228" s="169"/>
      <c r="J228" s="135">
        <v>89112.033</v>
      </c>
      <c r="K228" s="208"/>
      <c r="L228" s="135"/>
    </row>
    <row r="229" spans="1:12" s="42" customFormat="1" ht="27" customHeight="1" thickBot="1" thickTop="1">
      <c r="A229" s="205"/>
      <c r="B229" s="205"/>
      <c r="C229" s="132" t="s">
        <v>106</v>
      </c>
      <c r="D229" s="135">
        <v>186070.052</v>
      </c>
      <c r="E229" s="206"/>
      <c r="F229" s="136"/>
      <c r="G229" s="169">
        <v>194930.53066666666</v>
      </c>
      <c r="H229" s="207"/>
      <c r="I229" s="169"/>
      <c r="J229" s="135">
        <v>168349.09466666664</v>
      </c>
      <c r="K229" s="208"/>
      <c r="L229" s="135"/>
    </row>
    <row r="230" spans="1:12" s="42" customFormat="1" ht="27" customHeight="1" thickBot="1" thickTop="1">
      <c r="A230" s="205"/>
      <c r="B230" s="205"/>
      <c r="C230" s="130" t="s">
        <v>78</v>
      </c>
      <c r="D230" s="135">
        <v>116041.67399999998</v>
      </c>
      <c r="E230" s="206"/>
      <c r="F230" s="136"/>
      <c r="G230" s="169">
        <v>121567.468</v>
      </c>
      <c r="H230" s="207"/>
      <c r="I230" s="169"/>
      <c r="J230" s="135">
        <v>99464.292</v>
      </c>
      <c r="K230" s="208"/>
      <c r="L230" s="135"/>
    </row>
    <row r="231" spans="1:12" s="42" customFormat="1" ht="34.5" customHeight="1" thickBot="1" thickTop="1">
      <c r="A231" s="205"/>
      <c r="B231" s="205"/>
      <c r="C231" s="132" t="s">
        <v>79</v>
      </c>
      <c r="D231" s="135">
        <v>60383.75</v>
      </c>
      <c r="E231" s="206"/>
      <c r="F231" s="136"/>
      <c r="G231" s="169">
        <v>63259.166666666664</v>
      </c>
      <c r="H231" s="207"/>
      <c r="I231" s="169"/>
      <c r="J231" s="135">
        <v>54632.91666666666</v>
      </c>
      <c r="K231" s="208"/>
      <c r="L231" s="135"/>
    </row>
    <row r="232" spans="1:12" s="42" customFormat="1" ht="39" customHeight="1" thickBot="1" thickTop="1">
      <c r="A232" s="205"/>
      <c r="B232" s="205"/>
      <c r="C232" s="132" t="s">
        <v>80</v>
      </c>
      <c r="D232" s="135">
        <v>59034.5</v>
      </c>
      <c r="E232" s="206"/>
      <c r="F232" s="136"/>
      <c r="G232" s="169">
        <v>61845.666666666664</v>
      </c>
      <c r="H232" s="207"/>
      <c r="I232" s="169"/>
      <c r="J232" s="135">
        <v>53412.166666666664</v>
      </c>
      <c r="K232" s="208"/>
      <c r="L232" s="135"/>
    </row>
    <row r="233" spans="1:12" s="42" customFormat="1" ht="27" customHeight="1" thickBot="1" thickTop="1">
      <c r="A233" s="205"/>
      <c r="B233" s="205"/>
      <c r="C233" s="132" t="s">
        <v>81</v>
      </c>
      <c r="D233" s="135">
        <v>116584.36363636363</v>
      </c>
      <c r="E233" s="206"/>
      <c r="F233" s="136"/>
      <c r="G233" s="169">
        <v>122136</v>
      </c>
      <c r="H233" s="207"/>
      <c r="I233" s="169"/>
      <c r="J233" s="135">
        <v>105481.0909090909</v>
      </c>
      <c r="K233" s="208"/>
      <c r="L233" s="135"/>
    </row>
    <row r="234" spans="1:12" s="42" customFormat="1" ht="27" customHeight="1" thickBot="1" thickTop="1">
      <c r="A234" s="205"/>
      <c r="B234" s="205"/>
      <c r="C234" s="132" t="s">
        <v>82</v>
      </c>
      <c r="D234" s="135">
        <v>99767.63999999998</v>
      </c>
      <c r="E234" s="206"/>
      <c r="F234" s="136"/>
      <c r="G234" s="169">
        <v>104518.48</v>
      </c>
      <c r="H234" s="207"/>
      <c r="I234" s="169"/>
      <c r="J234" s="135">
        <v>90265.95999999999</v>
      </c>
      <c r="K234" s="208"/>
      <c r="L234" s="135"/>
    </row>
    <row r="235" spans="1:12" s="42" customFormat="1" ht="27" customHeight="1" thickBot="1" thickTop="1">
      <c r="A235" s="205"/>
      <c r="B235" s="205"/>
      <c r="C235" s="132" t="s">
        <v>83</v>
      </c>
      <c r="D235" s="135">
        <v>110903.03000000001</v>
      </c>
      <c r="E235" s="206"/>
      <c r="F235" s="136"/>
      <c r="G235" s="169">
        <v>116184.12666666668</v>
      </c>
      <c r="H235" s="207"/>
      <c r="I235" s="169"/>
      <c r="J235" s="135">
        <v>100340.83666666667</v>
      </c>
      <c r="K235" s="208"/>
      <c r="L235" s="135"/>
    </row>
    <row r="236" spans="1:12" s="42" customFormat="1" ht="27" customHeight="1" thickBot="1" thickTop="1">
      <c r="A236" s="205"/>
      <c r="B236" s="205"/>
      <c r="C236" s="132" t="s">
        <v>84</v>
      </c>
      <c r="D236" s="135">
        <v>54886.83199999999</v>
      </c>
      <c r="E236" s="206"/>
      <c r="F236" s="136"/>
      <c r="G236" s="169">
        <v>54886.83199999999</v>
      </c>
      <c r="H236" s="207"/>
      <c r="I236" s="169"/>
      <c r="J236" s="135">
        <v>49659.51466666666</v>
      </c>
      <c r="K236" s="208"/>
      <c r="L236" s="135"/>
    </row>
    <row r="237" spans="1:12" s="42" customFormat="1" ht="27" customHeight="1" thickBot="1" thickTop="1">
      <c r="A237" s="205"/>
      <c r="B237" s="205"/>
      <c r="C237" s="132" t="s">
        <v>85</v>
      </c>
      <c r="D237" s="135">
        <v>120120</v>
      </c>
      <c r="E237" s="206"/>
      <c r="F237" s="136"/>
      <c r="G237" s="169">
        <v>125840</v>
      </c>
      <c r="H237" s="207"/>
      <c r="I237" s="169"/>
      <c r="J237" s="135">
        <v>108680</v>
      </c>
      <c r="K237" s="208"/>
      <c r="L237" s="135"/>
    </row>
    <row r="238" spans="1:12" s="42" customFormat="1" ht="27" customHeight="1" thickBot="1" thickTop="1">
      <c r="A238" s="205"/>
      <c r="B238" s="205"/>
      <c r="C238" s="132" t="s">
        <v>86</v>
      </c>
      <c r="D238" s="135">
        <v>66412.5</v>
      </c>
      <c r="E238" s="206"/>
      <c r="F238" s="136"/>
      <c r="G238" s="169">
        <v>69575</v>
      </c>
      <c r="H238" s="207"/>
      <c r="I238" s="169"/>
      <c r="J238" s="135">
        <v>60087.5</v>
      </c>
      <c r="K238" s="208"/>
      <c r="L238" s="135"/>
    </row>
    <row r="239" spans="1:12" s="42" customFormat="1" ht="27" customHeight="1" thickBot="1" thickTop="1">
      <c r="A239" s="205"/>
      <c r="B239" s="205"/>
      <c r="C239" s="130" t="s">
        <v>87</v>
      </c>
      <c r="D239" s="135">
        <v>78724.79999999999</v>
      </c>
      <c r="E239" s="206"/>
      <c r="F239" s="136"/>
      <c r="G239" s="169">
        <v>82473.59999999999</v>
      </c>
      <c r="H239" s="207"/>
      <c r="I239" s="169"/>
      <c r="J239" s="135">
        <v>71227.2</v>
      </c>
      <c r="K239" s="208"/>
      <c r="L239" s="135"/>
    </row>
    <row r="240" spans="1:12" s="42" customFormat="1" ht="27" customHeight="1" thickBot="1" thickTop="1">
      <c r="A240" s="205"/>
      <c r="B240" s="205"/>
      <c r="C240" s="130" t="s">
        <v>58</v>
      </c>
      <c r="D240" s="135">
        <v>10000</v>
      </c>
      <c r="E240" s="206"/>
      <c r="F240" s="136"/>
      <c r="G240" s="169">
        <v>10000</v>
      </c>
      <c r="H240" s="207"/>
      <c r="I240" s="169"/>
      <c r="J240" s="135">
        <v>10000</v>
      </c>
      <c r="K240" s="208"/>
      <c r="L240" s="135"/>
    </row>
    <row r="241" spans="1:12" s="42" customFormat="1" ht="27" customHeight="1" thickBot="1" thickTop="1">
      <c r="A241" s="205"/>
      <c r="B241" s="205"/>
      <c r="C241" s="130" t="s">
        <v>74</v>
      </c>
      <c r="D241" s="135">
        <v>59345.39</v>
      </c>
      <c r="E241" s="206"/>
      <c r="F241" s="136"/>
      <c r="G241" s="169">
        <v>59345.39</v>
      </c>
      <c r="H241" s="207"/>
      <c r="I241" s="169"/>
      <c r="J241" s="135">
        <v>59345.39</v>
      </c>
      <c r="K241" s="208"/>
      <c r="L241" s="135"/>
    </row>
    <row r="242" spans="1:12" s="42" customFormat="1" ht="25.5" customHeight="1" thickBot="1" thickTop="1">
      <c r="A242" s="209" t="s">
        <v>0</v>
      </c>
      <c r="B242" s="209"/>
      <c r="C242" s="209"/>
      <c r="D242" s="210" t="s">
        <v>43</v>
      </c>
      <c r="E242" s="210"/>
      <c r="F242" s="210"/>
      <c r="G242" s="210"/>
      <c r="H242" s="210"/>
      <c r="I242" s="210"/>
      <c r="J242" s="210"/>
      <c r="K242" s="210"/>
      <c r="L242" s="210"/>
    </row>
    <row r="243" spans="1:12" s="42" customFormat="1" ht="24" customHeight="1" thickBot="1" thickTop="1">
      <c r="A243" s="209"/>
      <c r="B243" s="209"/>
      <c r="C243" s="209"/>
      <c r="D243" s="210" t="s">
        <v>69</v>
      </c>
      <c r="E243" s="210"/>
      <c r="F243" s="210"/>
      <c r="G243" s="211" t="s">
        <v>70</v>
      </c>
      <c r="H243" s="211"/>
      <c r="I243" s="211"/>
      <c r="J243" s="210" t="s">
        <v>71</v>
      </c>
      <c r="K243" s="210"/>
      <c r="L243" s="210"/>
    </row>
    <row r="244" spans="1:12" s="42" customFormat="1" ht="27.75" customHeight="1" thickBot="1" thickTop="1">
      <c r="A244" s="209"/>
      <c r="B244" s="209"/>
      <c r="C244" s="209"/>
      <c r="D244" s="165" t="s">
        <v>48</v>
      </c>
      <c r="E244" s="165" t="s">
        <v>47</v>
      </c>
      <c r="F244" s="165" t="s">
        <v>50</v>
      </c>
      <c r="G244" s="166" t="s">
        <v>48</v>
      </c>
      <c r="H244" s="166" t="s">
        <v>47</v>
      </c>
      <c r="I244" s="166" t="s">
        <v>50</v>
      </c>
      <c r="J244" s="165" t="s">
        <v>48</v>
      </c>
      <c r="K244" s="165" t="s">
        <v>47</v>
      </c>
      <c r="L244" s="165" t="s">
        <v>50</v>
      </c>
    </row>
    <row r="245" spans="1:12" s="42" customFormat="1" ht="36.75" customHeight="1" thickBot="1" thickTop="1">
      <c r="A245" s="205" t="s">
        <v>42</v>
      </c>
      <c r="B245" s="205" t="s">
        <v>41</v>
      </c>
      <c r="C245" s="144" t="s">
        <v>88</v>
      </c>
      <c r="D245" s="140">
        <f>D246+D247+D248</f>
        <v>0</v>
      </c>
      <c r="E245" s="206">
        <f>Plan1!K39</f>
        <v>330000.73</v>
      </c>
      <c r="F245" s="136"/>
      <c r="G245" s="172">
        <f>SUM(G246:G248)</f>
        <v>0</v>
      </c>
      <c r="H245" s="207">
        <f>Plan1!L39</f>
        <v>330000.73</v>
      </c>
      <c r="I245" s="169"/>
      <c r="J245" s="140">
        <f>J246+J247+J248</f>
        <v>0</v>
      </c>
      <c r="K245" s="208">
        <f>Plan1!M39</f>
        <v>330000.73</v>
      </c>
      <c r="L245" s="135"/>
    </row>
    <row r="246" spans="1:12" s="42" customFormat="1" ht="36.75" customHeight="1" thickBot="1" thickTop="1">
      <c r="A246" s="205"/>
      <c r="B246" s="205"/>
      <c r="C246" s="131" t="s">
        <v>104</v>
      </c>
      <c r="D246" s="135"/>
      <c r="E246" s="206"/>
      <c r="F246" s="136"/>
      <c r="G246" s="169"/>
      <c r="H246" s="207"/>
      <c r="I246" s="169"/>
      <c r="J246" s="135"/>
      <c r="K246" s="208"/>
      <c r="L246" s="135"/>
    </row>
    <row r="247" spans="1:12" s="42" customFormat="1" ht="36.75" customHeight="1" thickBot="1" thickTop="1">
      <c r="A247" s="205"/>
      <c r="B247" s="205"/>
      <c r="C247" s="131" t="s">
        <v>105</v>
      </c>
      <c r="D247" s="135"/>
      <c r="E247" s="206"/>
      <c r="F247" s="136"/>
      <c r="G247" s="169"/>
      <c r="H247" s="207"/>
      <c r="I247" s="169"/>
      <c r="J247" s="135"/>
      <c r="K247" s="208"/>
      <c r="L247" s="135"/>
    </row>
    <row r="248" spans="1:12" s="42" customFormat="1" ht="36.75" customHeight="1" thickBot="1" thickTop="1">
      <c r="A248" s="205"/>
      <c r="B248" s="205"/>
      <c r="C248" s="130" t="s">
        <v>58</v>
      </c>
      <c r="D248" s="135"/>
      <c r="E248" s="206"/>
      <c r="F248" s="136"/>
      <c r="G248" s="169"/>
      <c r="H248" s="207"/>
      <c r="I248" s="169"/>
      <c r="J248" s="135"/>
      <c r="K248" s="208"/>
      <c r="L248" s="135"/>
    </row>
    <row r="249" spans="1:12" s="42" customFormat="1" ht="36.75" customHeight="1" thickBot="1" thickTop="1">
      <c r="A249" s="205"/>
      <c r="B249" s="205"/>
      <c r="C249" s="131" t="s">
        <v>89</v>
      </c>
      <c r="D249" s="135">
        <f>D250+D251+D252</f>
        <v>9123013.4</v>
      </c>
      <c r="E249" s="206"/>
      <c r="F249" s="136"/>
      <c r="G249" s="169">
        <f>G250+G251+G252</f>
        <v>9123013.4</v>
      </c>
      <c r="H249" s="207"/>
      <c r="I249" s="169"/>
      <c r="J249" s="135">
        <f>J250+J251+J252</f>
        <v>9105120</v>
      </c>
      <c r="K249" s="208"/>
      <c r="L249" s="135"/>
    </row>
    <row r="250" spans="1:12" s="42" customFormat="1" ht="36.75" customHeight="1" thickBot="1" thickTop="1">
      <c r="A250" s="205"/>
      <c r="B250" s="205"/>
      <c r="C250" s="131" t="s">
        <v>90</v>
      </c>
      <c r="D250" s="135">
        <v>1325520</v>
      </c>
      <c r="E250" s="206"/>
      <c r="F250" s="136"/>
      <c r="G250" s="169">
        <v>1325520</v>
      </c>
      <c r="H250" s="207"/>
      <c r="I250" s="169"/>
      <c r="J250" s="135">
        <v>1325520</v>
      </c>
      <c r="K250" s="208"/>
      <c r="L250" s="135"/>
    </row>
    <row r="251" spans="1:12" s="42" customFormat="1" ht="36.75" customHeight="1" thickBot="1" thickTop="1">
      <c r="A251" s="205"/>
      <c r="B251" s="205"/>
      <c r="C251" s="131" t="s">
        <v>91</v>
      </c>
      <c r="D251" s="135">
        <v>7694100</v>
      </c>
      <c r="E251" s="206"/>
      <c r="F251" s="136"/>
      <c r="G251" s="169">
        <v>7694100</v>
      </c>
      <c r="H251" s="207"/>
      <c r="I251" s="169"/>
      <c r="J251" s="135">
        <v>7694100</v>
      </c>
      <c r="K251" s="208"/>
      <c r="L251" s="135"/>
    </row>
    <row r="252" spans="1:12" s="42" customFormat="1" ht="36.75" customHeight="1" thickBot="1" thickTop="1">
      <c r="A252" s="205"/>
      <c r="B252" s="205"/>
      <c r="C252" s="130" t="s">
        <v>58</v>
      </c>
      <c r="D252" s="135">
        <v>103393.4</v>
      </c>
      <c r="E252" s="206"/>
      <c r="F252" s="136"/>
      <c r="G252" s="169">
        <v>103393.4</v>
      </c>
      <c r="H252" s="207"/>
      <c r="I252" s="169"/>
      <c r="J252" s="135">
        <v>85500</v>
      </c>
      <c r="K252" s="208"/>
      <c r="L252" s="135"/>
    </row>
    <row r="253" spans="1:12" s="42" customFormat="1" ht="34.5" customHeight="1" thickBot="1" thickTop="1">
      <c r="A253" s="137"/>
      <c r="B253" s="137" t="s">
        <v>93</v>
      </c>
      <c r="C253" s="130" t="s">
        <v>92</v>
      </c>
      <c r="D253" s="141">
        <f>Plan1!K21</f>
        <v>299200</v>
      </c>
      <c r="E253" s="141">
        <f>Plan1!K40</f>
        <v>1669327.66</v>
      </c>
      <c r="F253" s="135"/>
      <c r="G253" s="170">
        <f>Plan1!L21</f>
        <v>299200</v>
      </c>
      <c r="H253" s="169">
        <f>Plan1!L40</f>
        <v>1669327.66</v>
      </c>
      <c r="I253" s="169"/>
      <c r="J253" s="135">
        <f>Plan1!M21</f>
        <v>299200</v>
      </c>
      <c r="K253" s="135">
        <f>Plan1!L40</f>
        <v>1669327.66</v>
      </c>
      <c r="L253" s="135"/>
    </row>
    <row r="254" spans="1:2" s="42" customFormat="1" ht="12" thickTop="1">
      <c r="A254" s="133"/>
      <c r="B254" s="133"/>
    </row>
    <row r="255" spans="3:11" s="117" customFormat="1" ht="66" customHeight="1" hidden="1">
      <c r="C255" s="122"/>
      <c r="D255" s="1"/>
      <c r="E255" s="219"/>
      <c r="F255" s="219"/>
      <c r="G255" s="219"/>
      <c r="H255" s="219"/>
      <c r="I255" s="119"/>
      <c r="J255" s="119"/>
      <c r="K255" s="118"/>
    </row>
    <row r="256" spans="3:11" s="117" customFormat="1" ht="19.5" customHeight="1" hidden="1">
      <c r="C256" s="123"/>
      <c r="E256" s="220"/>
      <c r="F256" s="220"/>
      <c r="G256" s="220"/>
      <c r="H256" s="220"/>
      <c r="I256" s="118"/>
      <c r="J256" s="118"/>
      <c r="K256" s="118"/>
    </row>
    <row r="257" spans="3:11" s="117" customFormat="1" ht="12" customHeight="1" hidden="1">
      <c r="C257" s="1"/>
      <c r="G257" s="118"/>
      <c r="H257" s="118"/>
      <c r="I257" s="118"/>
      <c r="J257" s="118"/>
      <c r="K257" s="118"/>
    </row>
    <row r="258" spans="2:11" s="117" customFormat="1" ht="18" customHeight="1" hidden="1">
      <c r="B258" s="121"/>
      <c r="D258" s="121"/>
      <c r="E258" s="121"/>
      <c r="G258" s="118"/>
      <c r="H258" s="118"/>
      <c r="I258" s="118"/>
      <c r="J258" s="118"/>
      <c r="K258" s="118"/>
    </row>
    <row r="259" spans="3:11" s="117" customFormat="1" ht="9.75" customHeight="1" hidden="1">
      <c r="C259" s="120"/>
      <c r="D259" s="121"/>
      <c r="E259" s="121"/>
      <c r="G259" s="118"/>
      <c r="H259" s="118"/>
      <c r="I259" s="118"/>
      <c r="J259" s="118"/>
      <c r="K259" s="118"/>
    </row>
    <row r="260" spans="3:11" s="117" customFormat="1" ht="37.5" customHeight="1" hidden="1">
      <c r="C260" s="221"/>
      <c r="D260" s="221"/>
      <c r="E260" s="221"/>
      <c r="G260" s="118"/>
      <c r="H260" s="118"/>
      <c r="I260" s="118"/>
      <c r="J260" s="118"/>
      <c r="K260" s="118"/>
    </row>
    <row r="261" spans="3:11" s="117" customFormat="1" ht="26.25" customHeight="1" hidden="1">
      <c r="C261" s="222"/>
      <c r="D261" s="222"/>
      <c r="E261" s="222"/>
      <c r="G261" s="118"/>
      <c r="H261" s="118"/>
      <c r="I261" s="118"/>
      <c r="J261" s="118"/>
      <c r="K261" s="118"/>
    </row>
    <row r="262" spans="1:2" s="42" customFormat="1" ht="11.25" hidden="1">
      <c r="A262" s="133"/>
      <c r="B262" s="133"/>
    </row>
    <row r="263" spans="1:2" s="42" customFormat="1" ht="11.25" hidden="1">
      <c r="A263" s="133"/>
      <c r="B263" s="133"/>
    </row>
    <row r="264" spans="1:2" s="42" customFormat="1" ht="11.25" hidden="1">
      <c r="A264" s="133"/>
      <c r="B264" s="133"/>
    </row>
    <row r="265" spans="1:2" s="42" customFormat="1" ht="11.25" hidden="1">
      <c r="A265" s="133"/>
      <c r="B265" s="133"/>
    </row>
    <row r="266" spans="1:2" s="42" customFormat="1" ht="11.25" hidden="1">
      <c r="A266" s="133"/>
      <c r="B266" s="133"/>
    </row>
    <row r="267" spans="1:2" s="42" customFormat="1" ht="15" customHeight="1" hidden="1">
      <c r="A267" s="133"/>
      <c r="B267" s="133"/>
    </row>
    <row r="268" spans="1:2" s="42" customFormat="1" ht="15" customHeight="1" hidden="1">
      <c r="A268" s="133"/>
      <c r="B268" s="133"/>
    </row>
    <row r="269" spans="1:2" s="42" customFormat="1" ht="11.25" hidden="1">
      <c r="A269" s="133"/>
      <c r="B269" s="133"/>
    </row>
    <row r="270" spans="1:2" s="42" customFormat="1" ht="11.25" hidden="1">
      <c r="A270" s="133"/>
      <c r="B270" s="133"/>
    </row>
    <row r="271" spans="1:2" s="42" customFormat="1" ht="11.25" hidden="1">
      <c r="A271" s="133"/>
      <c r="B271" s="133"/>
    </row>
    <row r="272" spans="1:2" s="42" customFormat="1" ht="11.25" hidden="1">
      <c r="A272" s="133"/>
      <c r="B272" s="133"/>
    </row>
    <row r="273" spans="1:2" s="42" customFormat="1" ht="11.25" hidden="1">
      <c r="A273" s="133"/>
      <c r="B273" s="133"/>
    </row>
    <row r="274" spans="1:2" s="42" customFormat="1" ht="11.25" hidden="1">
      <c r="A274" s="133"/>
      <c r="B274" s="133"/>
    </row>
    <row r="275" spans="1:2" s="42" customFormat="1" ht="11.25" hidden="1">
      <c r="A275" s="133"/>
      <c r="B275" s="133"/>
    </row>
    <row r="276" spans="1:2" s="42" customFormat="1" ht="11.25" hidden="1">
      <c r="A276" s="133"/>
      <c r="B276" s="133"/>
    </row>
    <row r="277" spans="1:2" s="42" customFormat="1" ht="11.25" hidden="1">
      <c r="A277" s="133"/>
      <c r="B277" s="133"/>
    </row>
    <row r="278" spans="1:2" s="42" customFormat="1" ht="11.25" hidden="1">
      <c r="A278" s="133"/>
      <c r="B278" s="133"/>
    </row>
    <row r="279" spans="1:2" s="42" customFormat="1" ht="11.25" hidden="1">
      <c r="A279" s="133"/>
      <c r="B279" s="133"/>
    </row>
    <row r="280" spans="1:2" s="42" customFormat="1" ht="11.25" hidden="1">
      <c r="A280" s="133"/>
      <c r="B280" s="133"/>
    </row>
    <row r="281" spans="1:2" s="42" customFormat="1" ht="11.25" hidden="1">
      <c r="A281" s="133"/>
      <c r="B281" s="133"/>
    </row>
    <row r="282" spans="1:2" s="42" customFormat="1" ht="11.25" hidden="1">
      <c r="A282" s="133"/>
      <c r="B282" s="133"/>
    </row>
    <row r="283" spans="1:2" s="42" customFormat="1" ht="11.25" hidden="1">
      <c r="A283" s="133"/>
      <c r="B283" s="133"/>
    </row>
    <row r="284" spans="1:2" s="42" customFormat="1" ht="11.25" hidden="1">
      <c r="A284" s="133"/>
      <c r="B284" s="133"/>
    </row>
    <row r="285" spans="1:2" s="42" customFormat="1" ht="11.25" hidden="1">
      <c r="A285" s="133"/>
      <c r="B285" s="133"/>
    </row>
    <row r="286" spans="1:2" s="42" customFormat="1" ht="11.25" hidden="1">
      <c r="A286" s="133"/>
      <c r="B286" s="133"/>
    </row>
    <row r="287" spans="1:2" s="42" customFormat="1" ht="11.25" hidden="1">
      <c r="A287" s="133"/>
      <c r="B287" s="133"/>
    </row>
    <row r="288" spans="1:2" s="42" customFormat="1" ht="11.25" hidden="1">
      <c r="A288" s="133"/>
      <c r="B288" s="133"/>
    </row>
    <row r="289" spans="1:2" s="42" customFormat="1" ht="11.25" hidden="1">
      <c r="A289" s="133"/>
      <c r="B289" s="133"/>
    </row>
    <row r="290" spans="1:2" s="42" customFormat="1" ht="11.25" hidden="1">
      <c r="A290" s="133"/>
      <c r="B290" s="133"/>
    </row>
    <row r="291" spans="1:2" s="42" customFormat="1" ht="11.25" hidden="1">
      <c r="A291" s="133"/>
      <c r="B291" s="133"/>
    </row>
    <row r="292" spans="1:2" s="42" customFormat="1" ht="11.25" hidden="1">
      <c r="A292" s="133"/>
      <c r="B292" s="133"/>
    </row>
    <row r="293" spans="1:2" s="42" customFormat="1" ht="11.25" hidden="1">
      <c r="A293" s="133"/>
      <c r="B293" s="133"/>
    </row>
    <row r="294" spans="1:2" s="42" customFormat="1" ht="11.25" hidden="1">
      <c r="A294" s="133"/>
      <c r="B294" s="133"/>
    </row>
    <row r="295" spans="1:2" s="42" customFormat="1" ht="11.25" hidden="1">
      <c r="A295" s="133"/>
      <c r="B295" s="133"/>
    </row>
    <row r="296" spans="1:2" s="42" customFormat="1" ht="11.25" hidden="1">
      <c r="A296" s="133"/>
      <c r="B296" s="133"/>
    </row>
    <row r="297" spans="1:2" s="42" customFormat="1" ht="11.25" hidden="1">
      <c r="A297" s="133"/>
      <c r="B297" s="133"/>
    </row>
    <row r="298" spans="1:2" s="42" customFormat="1" ht="11.25" hidden="1">
      <c r="A298" s="133"/>
      <c r="B298" s="133"/>
    </row>
    <row r="299" spans="1:2" s="42" customFormat="1" ht="11.25" hidden="1">
      <c r="A299" s="133"/>
      <c r="B299" s="133"/>
    </row>
    <row r="300" spans="1:2" s="42" customFormat="1" ht="11.25" hidden="1">
      <c r="A300" s="133"/>
      <c r="B300" s="133"/>
    </row>
    <row r="301" spans="1:2" s="42" customFormat="1" ht="11.25" hidden="1">
      <c r="A301" s="133"/>
      <c r="B301" s="133"/>
    </row>
    <row r="302" spans="1:2" s="42" customFormat="1" ht="11.25" hidden="1">
      <c r="A302" s="133"/>
      <c r="B302" s="133"/>
    </row>
    <row r="303" spans="1:2" s="42" customFormat="1" ht="11.25" hidden="1">
      <c r="A303" s="133"/>
      <c r="B303" s="133"/>
    </row>
    <row r="304" spans="1:2" s="42" customFormat="1" ht="11.25" hidden="1">
      <c r="A304" s="133"/>
      <c r="B304" s="133"/>
    </row>
    <row r="305" spans="1:2" s="42" customFormat="1" ht="11.25" hidden="1">
      <c r="A305" s="133"/>
      <c r="B305" s="133"/>
    </row>
    <row r="306" spans="1:2" s="42" customFormat="1" ht="11.25" hidden="1">
      <c r="A306" s="133"/>
      <c r="B306" s="133"/>
    </row>
    <row r="307" spans="1:2" s="42" customFormat="1" ht="11.25" hidden="1">
      <c r="A307" s="133"/>
      <c r="B307" s="133"/>
    </row>
    <row r="308" spans="1:2" s="42" customFormat="1" ht="11.25" hidden="1">
      <c r="A308" s="133"/>
      <c r="B308" s="133"/>
    </row>
    <row r="309" spans="1:2" s="42" customFormat="1" ht="15" customHeight="1" hidden="1">
      <c r="A309" s="133"/>
      <c r="B309" s="133"/>
    </row>
    <row r="310" spans="1:2" s="42" customFormat="1" ht="11.25" hidden="1">
      <c r="A310" s="133"/>
      <c r="B310" s="133"/>
    </row>
    <row r="311" spans="1:2" s="42" customFormat="1" ht="11.25" hidden="1">
      <c r="A311" s="133"/>
      <c r="B311" s="133"/>
    </row>
    <row r="312" spans="1:2" s="42" customFormat="1" ht="11.25" hidden="1">
      <c r="A312" s="133"/>
      <c r="B312" s="133"/>
    </row>
    <row r="313" spans="1:2" s="42" customFormat="1" ht="11.25" hidden="1">
      <c r="A313" s="133"/>
      <c r="B313" s="133"/>
    </row>
    <row r="314" spans="1:2" s="42" customFormat="1" ht="11.25" hidden="1">
      <c r="A314" s="133"/>
      <c r="B314" s="133"/>
    </row>
    <row r="315" spans="1:2" s="42" customFormat="1" ht="11.25" hidden="1">
      <c r="A315" s="133"/>
      <c r="B315" s="133"/>
    </row>
    <row r="316" spans="1:2" s="42" customFormat="1" ht="11.25" hidden="1">
      <c r="A316" s="133"/>
      <c r="B316" s="133"/>
    </row>
    <row r="317" spans="1:2" s="42" customFormat="1" ht="11.25" hidden="1">
      <c r="A317" s="133"/>
      <c r="B317" s="133"/>
    </row>
    <row r="318" spans="1:2" s="42" customFormat="1" ht="11.25" hidden="1">
      <c r="A318" s="133"/>
      <c r="B318" s="133"/>
    </row>
    <row r="319" spans="1:2" s="42" customFormat="1" ht="11.25" hidden="1">
      <c r="A319" s="133"/>
      <c r="B319" s="133"/>
    </row>
    <row r="320" spans="1:2" s="42" customFormat="1" ht="11.25" hidden="1">
      <c r="A320" s="133"/>
      <c r="B320" s="133"/>
    </row>
    <row r="321" spans="1:2" s="42" customFormat="1" ht="11.25" hidden="1">
      <c r="A321" s="133"/>
      <c r="B321" s="133"/>
    </row>
    <row r="322" spans="1:2" s="42" customFormat="1" ht="11.25" hidden="1">
      <c r="A322" s="133"/>
      <c r="B322" s="133"/>
    </row>
    <row r="323" spans="1:2" s="42" customFormat="1" ht="11.25" hidden="1">
      <c r="A323" s="133"/>
      <c r="B323" s="133"/>
    </row>
    <row r="324" spans="1:2" s="42" customFormat="1" ht="11.25" hidden="1">
      <c r="A324" s="133"/>
      <c r="B324" s="133"/>
    </row>
    <row r="325" spans="1:2" s="42" customFormat="1" ht="11.25" hidden="1">
      <c r="A325" s="133"/>
      <c r="B325" s="133"/>
    </row>
    <row r="326" spans="1:2" s="42" customFormat="1" ht="11.25" hidden="1">
      <c r="A326" s="133"/>
      <c r="B326" s="133"/>
    </row>
    <row r="327" spans="1:2" s="42" customFormat="1" ht="11.25" hidden="1">
      <c r="A327" s="133"/>
      <c r="B327" s="133"/>
    </row>
    <row r="328" spans="1:2" s="42" customFormat="1" ht="11.25" hidden="1">
      <c r="A328" s="133"/>
      <c r="B328" s="133"/>
    </row>
    <row r="329" spans="1:2" s="42" customFormat="1" ht="11.25" hidden="1">
      <c r="A329" s="133"/>
      <c r="B329" s="133"/>
    </row>
    <row r="330" spans="1:2" s="42" customFormat="1" ht="11.25" hidden="1">
      <c r="A330" s="133"/>
      <c r="B330" s="133"/>
    </row>
    <row r="331" spans="1:2" s="42" customFormat="1" ht="11.25" hidden="1">
      <c r="A331" s="133"/>
      <c r="B331" s="133"/>
    </row>
    <row r="332" spans="1:2" s="42" customFormat="1" ht="11.25" hidden="1">
      <c r="A332" s="133"/>
      <c r="B332" s="133"/>
    </row>
    <row r="333" spans="1:2" s="42" customFormat="1" ht="11.25" hidden="1">
      <c r="A333" s="133"/>
      <c r="B333" s="133"/>
    </row>
    <row r="334" spans="1:2" s="42" customFormat="1" ht="11.25" hidden="1">
      <c r="A334" s="133"/>
      <c r="B334" s="133"/>
    </row>
    <row r="335" spans="1:2" s="42" customFormat="1" ht="11.25" hidden="1">
      <c r="A335" s="133"/>
      <c r="B335" s="133"/>
    </row>
    <row r="336" spans="1:2" s="42" customFormat="1" ht="11.25" hidden="1">
      <c r="A336" s="133"/>
      <c r="B336" s="133"/>
    </row>
    <row r="337" spans="1:2" s="42" customFormat="1" ht="11.25" hidden="1">
      <c r="A337" s="133"/>
      <c r="B337" s="133"/>
    </row>
    <row r="338" spans="1:2" s="42" customFormat="1" ht="11.25" hidden="1">
      <c r="A338" s="133"/>
      <c r="B338" s="133"/>
    </row>
    <row r="339" spans="1:2" s="42" customFormat="1" ht="11.25" hidden="1">
      <c r="A339" s="133"/>
      <c r="B339" s="133"/>
    </row>
    <row r="340" spans="1:2" s="42" customFormat="1" ht="11.25" hidden="1">
      <c r="A340" s="133"/>
      <c r="B340" s="133"/>
    </row>
    <row r="341" spans="1:2" s="42" customFormat="1" ht="11.25" hidden="1">
      <c r="A341" s="133"/>
      <c r="B341" s="133"/>
    </row>
    <row r="342" spans="1:2" s="42" customFormat="1" ht="11.25" hidden="1">
      <c r="A342" s="133"/>
      <c r="B342" s="133"/>
    </row>
    <row r="343" spans="1:2" s="42" customFormat="1" ht="11.25" hidden="1">
      <c r="A343" s="133"/>
      <c r="B343" s="133"/>
    </row>
    <row r="344" spans="1:2" s="42" customFormat="1" ht="11.25" hidden="1">
      <c r="A344" s="133"/>
      <c r="B344" s="133"/>
    </row>
    <row r="345" spans="1:2" s="42" customFormat="1" ht="11.25" hidden="1">
      <c r="A345" s="133"/>
      <c r="B345" s="133"/>
    </row>
    <row r="346" spans="1:2" s="42" customFormat="1" ht="11.25" hidden="1">
      <c r="A346" s="133"/>
      <c r="B346" s="133"/>
    </row>
    <row r="347" spans="1:2" s="42" customFormat="1" ht="11.25" hidden="1">
      <c r="A347" s="133"/>
      <c r="B347" s="133"/>
    </row>
    <row r="348" spans="1:2" s="42" customFormat="1" ht="11.25" hidden="1">
      <c r="A348" s="133"/>
      <c r="B348" s="133"/>
    </row>
    <row r="349" spans="1:2" s="42" customFormat="1" ht="11.25" hidden="1">
      <c r="A349" s="133"/>
      <c r="B349" s="133"/>
    </row>
    <row r="350" spans="1:2" s="42" customFormat="1" ht="11.25" hidden="1">
      <c r="A350" s="133"/>
      <c r="B350" s="133"/>
    </row>
    <row r="351" spans="1:2" s="42" customFormat="1" ht="11.25" hidden="1">
      <c r="A351" s="133"/>
      <c r="B351" s="133"/>
    </row>
    <row r="352" spans="1:2" s="42" customFormat="1" ht="11.25" hidden="1">
      <c r="A352" s="133"/>
      <c r="B352" s="133"/>
    </row>
    <row r="353" spans="1:2" s="42" customFormat="1" ht="11.25" hidden="1">
      <c r="A353" s="133"/>
      <c r="B353" s="133"/>
    </row>
    <row r="354" spans="1:2" s="42" customFormat="1" ht="11.25" hidden="1">
      <c r="A354" s="133"/>
      <c r="B354" s="133"/>
    </row>
    <row r="355" spans="1:2" s="42" customFormat="1" ht="11.25" hidden="1">
      <c r="A355" s="133"/>
      <c r="B355" s="133"/>
    </row>
    <row r="356" spans="1:2" s="42" customFormat="1" ht="11.25" hidden="1">
      <c r="A356" s="133"/>
      <c r="B356" s="133"/>
    </row>
    <row r="357" spans="1:2" s="42" customFormat="1" ht="11.25" hidden="1">
      <c r="A357" s="133"/>
      <c r="B357" s="133"/>
    </row>
    <row r="358" spans="1:2" s="42" customFormat="1" ht="11.25" hidden="1">
      <c r="A358" s="133"/>
      <c r="B358" s="133"/>
    </row>
    <row r="359" spans="1:2" s="42" customFormat="1" ht="11.25" hidden="1">
      <c r="A359" s="133"/>
      <c r="B359" s="133"/>
    </row>
    <row r="360" spans="1:2" s="42" customFormat="1" ht="11.25" hidden="1">
      <c r="A360" s="133"/>
      <c r="B360" s="133"/>
    </row>
    <row r="361" spans="1:2" s="42" customFormat="1" ht="11.25" hidden="1">
      <c r="A361" s="133"/>
      <c r="B361" s="133"/>
    </row>
    <row r="362" spans="1:2" s="42" customFormat="1" ht="11.25" hidden="1">
      <c r="A362" s="133"/>
      <c r="B362" s="133"/>
    </row>
    <row r="363" spans="1:2" s="42" customFormat="1" ht="11.25" hidden="1">
      <c r="A363" s="133"/>
      <c r="B363" s="133"/>
    </row>
    <row r="364" spans="1:2" s="42" customFormat="1" ht="11.25" hidden="1">
      <c r="A364" s="133"/>
      <c r="B364" s="133"/>
    </row>
    <row r="365" spans="1:2" s="42" customFormat="1" ht="11.25" hidden="1">
      <c r="A365" s="133"/>
      <c r="B365" s="133"/>
    </row>
    <row r="366" spans="1:2" s="42" customFormat="1" ht="11.25" hidden="1">
      <c r="A366" s="133"/>
      <c r="B366" s="133"/>
    </row>
    <row r="367" spans="1:2" s="42" customFormat="1" ht="11.25" hidden="1">
      <c r="A367" s="133"/>
      <c r="B367" s="133"/>
    </row>
    <row r="368" spans="1:2" s="42" customFormat="1" ht="11.25" hidden="1">
      <c r="A368" s="133"/>
      <c r="B368" s="133"/>
    </row>
    <row r="369" spans="1:2" s="42" customFormat="1" ht="52.5" customHeight="1" hidden="1">
      <c r="A369" s="133"/>
      <c r="B369" s="133"/>
    </row>
    <row r="370" spans="1:2" s="42" customFormat="1" ht="33" customHeight="1" hidden="1">
      <c r="A370" s="133"/>
      <c r="B370" s="133"/>
    </row>
    <row r="371" spans="1:2" s="42" customFormat="1" ht="11.25" hidden="1">
      <c r="A371" s="133"/>
      <c r="B371" s="133"/>
    </row>
    <row r="372" spans="1:2" s="42" customFormat="1" ht="11.25" hidden="1">
      <c r="A372" s="133"/>
      <c r="B372" s="133"/>
    </row>
    <row r="373" spans="1:2" s="42" customFormat="1" ht="11.25" hidden="1">
      <c r="A373" s="133"/>
      <c r="B373" s="133"/>
    </row>
    <row r="374" spans="1:2" s="42" customFormat="1" ht="11.25" hidden="1">
      <c r="A374" s="133"/>
      <c r="B374" s="133"/>
    </row>
    <row r="375" spans="1:2" s="42" customFormat="1" ht="11.25" hidden="1">
      <c r="A375" s="133"/>
      <c r="B375" s="133"/>
    </row>
    <row r="376" spans="1:2" s="42" customFormat="1" ht="11.25" hidden="1">
      <c r="A376" s="133"/>
      <c r="B376" s="133"/>
    </row>
    <row r="377" spans="1:2" s="42" customFormat="1" ht="11.25" hidden="1">
      <c r="A377" s="133"/>
      <c r="B377" s="133"/>
    </row>
    <row r="378" spans="1:2" s="42" customFormat="1" ht="11.25" hidden="1">
      <c r="A378" s="133"/>
      <c r="B378" s="133"/>
    </row>
    <row r="379" spans="1:2" s="42" customFormat="1" ht="11.25" hidden="1">
      <c r="A379" s="133"/>
      <c r="B379" s="133"/>
    </row>
    <row r="380" spans="1:2" s="42" customFormat="1" ht="11.25" hidden="1">
      <c r="A380" s="133"/>
      <c r="B380" s="133"/>
    </row>
    <row r="381" spans="1:2" s="42" customFormat="1" ht="11.25" hidden="1">
      <c r="A381" s="133"/>
      <c r="B381" s="133"/>
    </row>
    <row r="382" spans="1:2" s="42" customFormat="1" ht="11.25" hidden="1">
      <c r="A382" s="133"/>
      <c r="B382" s="133"/>
    </row>
    <row r="383" spans="1:2" s="42" customFormat="1" ht="11.25" hidden="1">
      <c r="A383" s="133"/>
      <c r="B383" s="133"/>
    </row>
    <row r="384" spans="1:2" s="42" customFormat="1" ht="11.25" hidden="1">
      <c r="A384" s="133"/>
      <c r="B384" s="133"/>
    </row>
    <row r="385" spans="1:2" s="42" customFormat="1" ht="11.25" hidden="1">
      <c r="A385" s="133"/>
      <c r="B385" s="133"/>
    </row>
    <row r="386" spans="1:2" s="42" customFormat="1" ht="15" customHeight="1" hidden="1">
      <c r="A386" s="133"/>
      <c r="B386" s="133"/>
    </row>
    <row r="387" spans="1:2" s="42" customFormat="1" ht="15" customHeight="1" hidden="1">
      <c r="A387" s="133"/>
      <c r="B387" s="133"/>
    </row>
    <row r="388" spans="1:2" s="42" customFormat="1" ht="11.25" hidden="1">
      <c r="A388" s="133"/>
      <c r="B388" s="133"/>
    </row>
    <row r="389" spans="1:2" s="42" customFormat="1" ht="11.25" hidden="1">
      <c r="A389" s="133"/>
      <c r="B389" s="133"/>
    </row>
    <row r="390" spans="1:2" s="42" customFormat="1" ht="11.25" hidden="1">
      <c r="A390" s="133"/>
      <c r="B390" s="133"/>
    </row>
    <row r="391" spans="1:2" s="42" customFormat="1" ht="11.25" hidden="1">
      <c r="A391" s="133"/>
      <c r="B391" s="133"/>
    </row>
    <row r="392" spans="1:2" s="42" customFormat="1" ht="11.25" hidden="1">
      <c r="A392" s="133"/>
      <c r="B392" s="133"/>
    </row>
    <row r="393" spans="1:2" s="42" customFormat="1" ht="11.25" hidden="1">
      <c r="A393" s="133"/>
      <c r="B393" s="133"/>
    </row>
    <row r="394" spans="1:2" s="42" customFormat="1" ht="11.25" hidden="1">
      <c r="A394" s="133"/>
      <c r="B394" s="133"/>
    </row>
    <row r="395" spans="1:2" s="42" customFormat="1" ht="11.25" hidden="1">
      <c r="A395" s="133"/>
      <c r="B395" s="133"/>
    </row>
    <row r="396" spans="1:2" s="42" customFormat="1" ht="11.25" hidden="1">
      <c r="A396" s="133"/>
      <c r="B396" s="133"/>
    </row>
    <row r="397" spans="1:2" s="42" customFormat="1" ht="11.25" hidden="1">
      <c r="A397" s="133"/>
      <c r="B397" s="133"/>
    </row>
    <row r="398" spans="1:2" s="42" customFormat="1" ht="11.25" hidden="1">
      <c r="A398" s="133"/>
      <c r="B398" s="133"/>
    </row>
    <row r="399" spans="1:2" s="42" customFormat="1" ht="11.25" hidden="1">
      <c r="A399" s="133"/>
      <c r="B399" s="133"/>
    </row>
    <row r="400" spans="1:2" s="42" customFormat="1" ht="11.25" hidden="1">
      <c r="A400" s="133"/>
      <c r="B400" s="133"/>
    </row>
    <row r="401" spans="1:2" s="42" customFormat="1" ht="11.25" hidden="1">
      <c r="A401" s="133"/>
      <c r="B401" s="133"/>
    </row>
    <row r="402" spans="1:2" s="42" customFormat="1" ht="11.25" hidden="1">
      <c r="A402" s="133"/>
      <c r="B402" s="133"/>
    </row>
    <row r="403" spans="1:2" s="42" customFormat="1" ht="11.25" hidden="1">
      <c r="A403" s="133"/>
      <c r="B403" s="133"/>
    </row>
    <row r="404" spans="1:2" s="42" customFormat="1" ht="11.25" hidden="1">
      <c r="A404" s="133"/>
      <c r="B404" s="133"/>
    </row>
    <row r="405" spans="1:2" s="42" customFormat="1" ht="11.25" hidden="1">
      <c r="A405" s="133"/>
      <c r="B405" s="133"/>
    </row>
    <row r="406" spans="1:2" s="42" customFormat="1" ht="11.25" hidden="1">
      <c r="A406" s="133"/>
      <c r="B406" s="133"/>
    </row>
    <row r="407" spans="1:2" s="42" customFormat="1" ht="11.25" hidden="1">
      <c r="A407" s="133"/>
      <c r="B407" s="133"/>
    </row>
    <row r="408" spans="1:2" s="42" customFormat="1" ht="11.25" hidden="1">
      <c r="A408" s="133"/>
      <c r="B408" s="133"/>
    </row>
    <row r="409" spans="1:2" s="42" customFormat="1" ht="11.25" hidden="1">
      <c r="A409" s="133"/>
      <c r="B409" s="133"/>
    </row>
    <row r="410" spans="1:2" s="42" customFormat="1" ht="11.25" hidden="1">
      <c r="A410" s="133"/>
      <c r="B410" s="133"/>
    </row>
    <row r="411" spans="1:2" s="42" customFormat="1" ht="11.25" hidden="1">
      <c r="A411" s="133"/>
      <c r="B411" s="133"/>
    </row>
    <row r="412" spans="1:2" s="42" customFormat="1" ht="11.25" hidden="1">
      <c r="A412" s="133"/>
      <c r="B412" s="133"/>
    </row>
    <row r="413" spans="1:2" s="42" customFormat="1" ht="11.25" hidden="1">
      <c r="A413" s="133"/>
      <c r="B413" s="133"/>
    </row>
    <row r="414" spans="1:2" s="42" customFormat="1" ht="11.25" hidden="1">
      <c r="A414" s="133"/>
      <c r="B414" s="133"/>
    </row>
    <row r="415" spans="1:2" s="42" customFormat="1" ht="11.25" hidden="1">
      <c r="A415" s="133"/>
      <c r="B415" s="133"/>
    </row>
    <row r="416" spans="1:2" s="42" customFormat="1" ht="11.25" hidden="1">
      <c r="A416" s="133"/>
      <c r="B416" s="133"/>
    </row>
    <row r="417" spans="1:2" s="42" customFormat="1" ht="11.25" hidden="1">
      <c r="A417" s="133"/>
      <c r="B417" s="133"/>
    </row>
    <row r="418" spans="1:2" s="42" customFormat="1" ht="11.25" hidden="1">
      <c r="A418" s="133"/>
      <c r="B418" s="133"/>
    </row>
    <row r="419" spans="1:2" s="42" customFormat="1" ht="11.25" hidden="1">
      <c r="A419" s="133"/>
      <c r="B419" s="133"/>
    </row>
    <row r="420" spans="1:2" s="42" customFormat="1" ht="11.25" hidden="1">
      <c r="A420" s="133"/>
      <c r="B420" s="133"/>
    </row>
    <row r="421" spans="1:2" s="42" customFormat="1" ht="11.25" hidden="1">
      <c r="A421" s="133"/>
      <c r="B421" s="133"/>
    </row>
    <row r="422" spans="1:2" s="42" customFormat="1" ht="11.25" hidden="1">
      <c r="A422" s="133"/>
      <c r="B422" s="133"/>
    </row>
    <row r="423" spans="1:2" s="42" customFormat="1" ht="11.25" hidden="1">
      <c r="A423" s="133"/>
      <c r="B423" s="133"/>
    </row>
    <row r="424" spans="1:2" s="42" customFormat="1" ht="11.25" hidden="1">
      <c r="A424" s="133"/>
      <c r="B424" s="133"/>
    </row>
    <row r="425" spans="1:2" s="42" customFormat="1" ht="11.25" hidden="1">
      <c r="A425" s="133"/>
      <c r="B425" s="133"/>
    </row>
    <row r="426" spans="1:2" s="42" customFormat="1" ht="11.25" hidden="1">
      <c r="A426" s="133"/>
      <c r="B426" s="133"/>
    </row>
    <row r="427" spans="1:2" s="42" customFormat="1" ht="15.75" customHeight="1" hidden="1">
      <c r="A427" s="133"/>
      <c r="B427" s="133"/>
    </row>
    <row r="428" spans="1:2" s="42" customFormat="1" ht="11.25" hidden="1">
      <c r="A428" s="133"/>
      <c r="B428" s="133"/>
    </row>
    <row r="429" spans="1:2" s="42" customFormat="1" ht="11.25" hidden="1">
      <c r="A429" s="133"/>
      <c r="B429" s="133"/>
    </row>
    <row r="430" spans="1:2" s="42" customFormat="1" ht="11.25" hidden="1">
      <c r="A430" s="133"/>
      <c r="B430" s="133"/>
    </row>
    <row r="431" spans="1:2" s="42" customFormat="1" ht="11.25" hidden="1">
      <c r="A431" s="133"/>
      <c r="B431" s="133"/>
    </row>
    <row r="432" spans="1:2" s="42" customFormat="1" ht="11.25" hidden="1">
      <c r="A432" s="133"/>
      <c r="B432" s="133"/>
    </row>
    <row r="433" spans="1:2" s="42" customFormat="1" ht="11.25" hidden="1">
      <c r="A433" s="133"/>
      <c r="B433" s="133"/>
    </row>
    <row r="434" spans="1:2" s="42" customFormat="1" ht="11.25" hidden="1">
      <c r="A434" s="133"/>
      <c r="B434" s="133"/>
    </row>
    <row r="435" spans="1:2" s="42" customFormat="1" ht="11.25" hidden="1">
      <c r="A435" s="133"/>
      <c r="B435" s="133"/>
    </row>
    <row r="436" spans="1:2" s="42" customFormat="1" ht="11.25" hidden="1">
      <c r="A436" s="133"/>
      <c r="B436" s="133"/>
    </row>
    <row r="437" spans="1:2" s="42" customFormat="1" ht="11.25" hidden="1">
      <c r="A437" s="133"/>
      <c r="B437" s="133"/>
    </row>
    <row r="438" spans="1:2" s="42" customFormat="1" ht="11.25" hidden="1">
      <c r="A438" s="133"/>
      <c r="B438" s="133"/>
    </row>
    <row r="439" spans="1:2" s="42" customFormat="1" ht="11.25" hidden="1">
      <c r="A439" s="133"/>
      <c r="B439" s="133"/>
    </row>
    <row r="440" spans="1:2" s="42" customFormat="1" ht="11.25" hidden="1">
      <c r="A440" s="133"/>
      <c r="B440" s="133"/>
    </row>
    <row r="441" spans="1:2" s="42" customFormat="1" ht="11.25" hidden="1">
      <c r="A441" s="133"/>
      <c r="B441" s="133"/>
    </row>
    <row r="442" spans="1:2" s="42" customFormat="1" ht="11.25" hidden="1">
      <c r="A442" s="133"/>
      <c r="B442" s="133"/>
    </row>
    <row r="443" spans="1:2" s="42" customFormat="1" ht="11.25" hidden="1">
      <c r="A443" s="133"/>
      <c r="B443" s="133"/>
    </row>
    <row r="444" spans="1:2" s="42" customFormat="1" ht="11.25" hidden="1">
      <c r="A444" s="133"/>
      <c r="B444" s="133"/>
    </row>
    <row r="445" spans="1:2" s="42" customFormat="1" ht="11.25" hidden="1">
      <c r="A445" s="133"/>
      <c r="B445" s="133"/>
    </row>
    <row r="446" spans="1:2" s="42" customFormat="1" ht="11.25" hidden="1">
      <c r="A446" s="133"/>
      <c r="B446" s="133"/>
    </row>
    <row r="447" spans="1:2" s="42" customFormat="1" ht="11.25" hidden="1">
      <c r="A447" s="133"/>
      <c r="B447" s="133"/>
    </row>
    <row r="448" spans="1:2" s="42" customFormat="1" ht="11.25" hidden="1">
      <c r="A448" s="133"/>
      <c r="B448" s="133"/>
    </row>
    <row r="449" spans="1:2" s="42" customFormat="1" ht="11.25" hidden="1">
      <c r="A449" s="133"/>
      <c r="B449" s="133"/>
    </row>
    <row r="450" spans="1:2" s="42" customFormat="1" ht="11.25" hidden="1">
      <c r="A450" s="133"/>
      <c r="B450" s="133"/>
    </row>
    <row r="451" spans="1:2" s="42" customFormat="1" ht="11.25" hidden="1">
      <c r="A451" s="133"/>
      <c r="B451" s="133"/>
    </row>
    <row r="452" spans="1:2" s="42" customFormat="1" ht="11.25" hidden="1">
      <c r="A452" s="133"/>
      <c r="B452" s="133"/>
    </row>
    <row r="453" spans="1:2" s="42" customFormat="1" ht="11.25" hidden="1">
      <c r="A453" s="133"/>
      <c r="B453" s="133"/>
    </row>
    <row r="454" spans="1:2" s="42" customFormat="1" ht="11.25" hidden="1">
      <c r="A454" s="133"/>
      <c r="B454" s="133"/>
    </row>
    <row r="455" spans="1:2" s="42" customFormat="1" ht="11.25" hidden="1">
      <c r="A455" s="133"/>
      <c r="B455" s="133"/>
    </row>
    <row r="456" spans="1:2" s="42" customFormat="1" ht="11.25" hidden="1">
      <c r="A456" s="133"/>
      <c r="B456" s="133"/>
    </row>
    <row r="457" spans="1:2" s="42" customFormat="1" ht="11.25" hidden="1">
      <c r="A457" s="133"/>
      <c r="B457" s="133"/>
    </row>
    <row r="458" spans="1:2" s="42" customFormat="1" ht="11.25" hidden="1">
      <c r="A458" s="133"/>
      <c r="B458" s="133"/>
    </row>
    <row r="459" spans="1:2" s="42" customFormat="1" ht="11.25" hidden="1">
      <c r="A459" s="133"/>
      <c r="B459" s="133"/>
    </row>
    <row r="460" spans="1:2" s="42" customFormat="1" ht="11.25" hidden="1">
      <c r="A460" s="133"/>
      <c r="B460" s="133"/>
    </row>
    <row r="461" spans="1:2" s="42" customFormat="1" ht="11.25" hidden="1">
      <c r="A461" s="133"/>
      <c r="B461" s="133"/>
    </row>
    <row r="462" spans="1:2" s="42" customFormat="1" ht="11.25" hidden="1">
      <c r="A462" s="133"/>
      <c r="B462" s="133"/>
    </row>
    <row r="463" spans="1:2" s="42" customFormat="1" ht="11.25" hidden="1">
      <c r="A463" s="133"/>
      <c r="B463" s="133"/>
    </row>
    <row r="464" spans="1:2" s="42" customFormat="1" ht="11.25" hidden="1">
      <c r="A464" s="133"/>
      <c r="B464" s="133"/>
    </row>
    <row r="465" spans="1:2" s="42" customFormat="1" ht="11.25" hidden="1">
      <c r="A465" s="133"/>
      <c r="B465" s="133"/>
    </row>
    <row r="466" spans="1:2" s="42" customFormat="1" ht="11.25" hidden="1">
      <c r="A466" s="133"/>
      <c r="B466" s="133"/>
    </row>
    <row r="467" spans="1:2" s="42" customFormat="1" ht="11.25" hidden="1">
      <c r="A467" s="133"/>
      <c r="B467" s="133"/>
    </row>
    <row r="468" spans="1:2" s="42" customFormat="1" ht="11.25" hidden="1">
      <c r="A468" s="133"/>
      <c r="B468" s="133"/>
    </row>
    <row r="469" spans="1:2" s="42" customFormat="1" ht="11.25" hidden="1">
      <c r="A469" s="133"/>
      <c r="B469" s="133"/>
    </row>
    <row r="470" spans="1:2" s="42" customFormat="1" ht="11.25" hidden="1">
      <c r="A470" s="133"/>
      <c r="B470" s="133"/>
    </row>
    <row r="471" spans="1:2" s="42" customFormat="1" ht="11.25" hidden="1">
      <c r="A471" s="133"/>
      <c r="B471" s="133"/>
    </row>
    <row r="472" spans="1:2" s="42" customFormat="1" ht="11.25" hidden="1">
      <c r="A472" s="133"/>
      <c r="B472" s="133"/>
    </row>
    <row r="473" spans="1:2" s="42" customFormat="1" ht="11.25" hidden="1">
      <c r="A473" s="133"/>
      <c r="B473" s="133"/>
    </row>
    <row r="474" spans="1:2" s="42" customFormat="1" ht="11.25" hidden="1">
      <c r="A474" s="133"/>
      <c r="B474" s="133"/>
    </row>
    <row r="475" spans="1:2" s="42" customFormat="1" ht="11.25" hidden="1">
      <c r="A475" s="133"/>
      <c r="B475" s="133"/>
    </row>
    <row r="476" spans="1:2" s="42" customFormat="1" ht="11.25" hidden="1">
      <c r="A476" s="133"/>
      <c r="B476" s="133"/>
    </row>
    <row r="477" spans="1:2" s="42" customFormat="1" ht="11.25" hidden="1">
      <c r="A477" s="133"/>
      <c r="B477" s="133"/>
    </row>
    <row r="478" spans="1:2" s="42" customFormat="1" ht="11.25" hidden="1">
      <c r="A478" s="133"/>
      <c r="B478" s="133"/>
    </row>
    <row r="479" spans="1:2" s="42" customFormat="1" ht="11.25" hidden="1">
      <c r="A479" s="133"/>
      <c r="B479" s="133"/>
    </row>
    <row r="480" spans="1:2" s="42" customFormat="1" ht="11.25" hidden="1">
      <c r="A480" s="133"/>
      <c r="B480" s="133"/>
    </row>
    <row r="481" spans="1:2" s="42" customFormat="1" ht="11.25" hidden="1">
      <c r="A481" s="133"/>
      <c r="B481" s="133"/>
    </row>
    <row r="482" spans="1:2" s="42" customFormat="1" ht="11.25" hidden="1">
      <c r="A482" s="133"/>
      <c r="B482" s="133"/>
    </row>
    <row r="483" spans="1:2" s="42" customFormat="1" ht="11.25" hidden="1">
      <c r="A483" s="133"/>
      <c r="B483" s="133"/>
    </row>
    <row r="484" spans="1:2" s="42" customFormat="1" ht="11.25" hidden="1">
      <c r="A484" s="133"/>
      <c r="B484" s="133"/>
    </row>
    <row r="485" spans="1:2" s="42" customFormat="1" ht="11.25" hidden="1">
      <c r="A485" s="133"/>
      <c r="B485" s="133"/>
    </row>
    <row r="486" spans="1:2" s="42" customFormat="1" ht="11.25" hidden="1">
      <c r="A486" s="133"/>
      <c r="B486" s="133"/>
    </row>
    <row r="487" spans="1:2" s="42" customFormat="1" ht="11.25" hidden="1">
      <c r="A487" s="133"/>
      <c r="B487" s="133"/>
    </row>
    <row r="488" spans="1:2" s="42" customFormat="1" ht="11.25" hidden="1">
      <c r="A488" s="133"/>
      <c r="B488" s="133"/>
    </row>
    <row r="489" spans="1:2" s="42" customFormat="1" ht="11.25" hidden="1">
      <c r="A489" s="133"/>
      <c r="B489" s="133"/>
    </row>
    <row r="490" spans="1:2" s="42" customFormat="1" ht="11.25" hidden="1">
      <c r="A490" s="133"/>
      <c r="B490" s="133"/>
    </row>
    <row r="491" spans="1:2" s="42" customFormat="1" ht="11.25" hidden="1">
      <c r="A491" s="133"/>
      <c r="B491" s="133"/>
    </row>
    <row r="492" spans="1:2" s="42" customFormat="1" ht="11.25" hidden="1">
      <c r="A492" s="133"/>
      <c r="B492" s="133"/>
    </row>
    <row r="493" spans="1:2" s="42" customFormat="1" ht="11.25" hidden="1">
      <c r="A493" s="133"/>
      <c r="B493" s="133"/>
    </row>
    <row r="494" spans="1:2" s="42" customFormat="1" ht="11.25" hidden="1">
      <c r="A494" s="133"/>
      <c r="B494" s="133"/>
    </row>
    <row r="495" spans="1:2" s="42" customFormat="1" ht="11.25" hidden="1">
      <c r="A495" s="133"/>
      <c r="B495" s="133"/>
    </row>
    <row r="496" spans="1:2" s="42" customFormat="1" ht="11.25" hidden="1">
      <c r="A496" s="133"/>
      <c r="B496" s="133"/>
    </row>
    <row r="497" spans="1:2" s="42" customFormat="1" ht="11.25" hidden="1">
      <c r="A497" s="133"/>
      <c r="B497" s="133"/>
    </row>
    <row r="498" spans="1:2" s="42" customFormat="1" ht="11.25" hidden="1">
      <c r="A498" s="133"/>
      <c r="B498" s="133"/>
    </row>
    <row r="499" spans="1:2" s="42" customFormat="1" ht="11.25" hidden="1">
      <c r="A499" s="133"/>
      <c r="B499" s="133"/>
    </row>
    <row r="500" spans="1:2" s="42" customFormat="1" ht="11.25" hidden="1">
      <c r="A500" s="133"/>
      <c r="B500" s="133"/>
    </row>
    <row r="501" spans="1:2" s="42" customFormat="1" ht="11.25" hidden="1">
      <c r="A501" s="133"/>
      <c r="B501" s="133"/>
    </row>
    <row r="502" spans="1:2" s="42" customFormat="1" ht="11.25" hidden="1">
      <c r="A502" s="133"/>
      <c r="B502" s="133"/>
    </row>
    <row r="503" spans="1:2" s="42" customFormat="1" ht="11.25" hidden="1">
      <c r="A503" s="133"/>
      <c r="B503" s="133"/>
    </row>
    <row r="504" spans="1:2" s="42" customFormat="1" ht="11.25" hidden="1">
      <c r="A504" s="133"/>
      <c r="B504" s="133"/>
    </row>
    <row r="505" spans="1:2" s="42" customFormat="1" ht="11.25" hidden="1">
      <c r="A505" s="133"/>
      <c r="B505" s="133"/>
    </row>
    <row r="506" spans="1:2" s="42" customFormat="1" ht="11.25" hidden="1">
      <c r="A506" s="133"/>
      <c r="B506" s="133"/>
    </row>
    <row r="507" spans="1:2" s="42" customFormat="1" ht="11.25" hidden="1">
      <c r="A507" s="133"/>
      <c r="B507" s="133"/>
    </row>
    <row r="508" spans="1:2" s="42" customFormat="1" ht="11.25" hidden="1">
      <c r="A508" s="133"/>
      <c r="B508" s="133"/>
    </row>
    <row r="509" spans="1:2" s="42" customFormat="1" ht="11.25" hidden="1">
      <c r="A509" s="133"/>
      <c r="B509" s="133"/>
    </row>
    <row r="510" spans="1:2" s="42" customFormat="1" ht="11.25" hidden="1">
      <c r="A510" s="133"/>
      <c r="B510" s="133"/>
    </row>
  </sheetData>
  <sheetProtection/>
  <mergeCells count="378">
    <mergeCell ref="J26:J27"/>
    <mergeCell ref="K26:K27"/>
    <mergeCell ref="E255:H255"/>
    <mergeCell ref="E256:H256"/>
    <mergeCell ref="C260:E260"/>
    <mergeCell ref="C261:E261"/>
    <mergeCell ref="D26:D27"/>
    <mergeCell ref="D32:D33"/>
    <mergeCell ref="E26:E27"/>
    <mergeCell ref="F26:F27"/>
    <mergeCell ref="M15:M17"/>
    <mergeCell ref="E18:E25"/>
    <mergeCell ref="F18:F25"/>
    <mergeCell ref="G18:G25"/>
    <mergeCell ref="H18:H25"/>
    <mergeCell ref="I18:I25"/>
    <mergeCell ref="J18:J25"/>
    <mergeCell ref="K18:K25"/>
    <mergeCell ref="L18:L25"/>
    <mergeCell ref="M18:M25"/>
    <mergeCell ref="L10:L11"/>
    <mergeCell ref="M10:M11"/>
    <mergeCell ref="E15:E17"/>
    <mergeCell ref="F15:F17"/>
    <mergeCell ref="G15:G17"/>
    <mergeCell ref="H15:H17"/>
    <mergeCell ref="I15:I17"/>
    <mergeCell ref="J15:J17"/>
    <mergeCell ref="K15:K17"/>
    <mergeCell ref="L15:L17"/>
    <mergeCell ref="J6:J9"/>
    <mergeCell ref="K6:K9"/>
    <mergeCell ref="L6:L9"/>
    <mergeCell ref="E10:E11"/>
    <mergeCell ref="F10:F11"/>
    <mergeCell ref="G10:G11"/>
    <mergeCell ref="H10:H11"/>
    <mergeCell ref="I10:I11"/>
    <mergeCell ref="J10:J11"/>
    <mergeCell ref="K10:K11"/>
    <mergeCell ref="D2:L2"/>
    <mergeCell ref="D6:D9"/>
    <mergeCell ref="D10:D11"/>
    <mergeCell ref="D15:D17"/>
    <mergeCell ref="D18:D25"/>
    <mergeCell ref="E6:E9"/>
    <mergeCell ref="F6:F9"/>
    <mergeCell ref="G6:G9"/>
    <mergeCell ref="H6:H9"/>
    <mergeCell ref="I6:I9"/>
    <mergeCell ref="A2:C5"/>
    <mergeCell ref="A6:A13"/>
    <mergeCell ref="B6:B9"/>
    <mergeCell ref="B10:B11"/>
    <mergeCell ref="A14:A17"/>
    <mergeCell ref="B15:B17"/>
    <mergeCell ref="A18:A22"/>
    <mergeCell ref="B18:B22"/>
    <mergeCell ref="A23:A27"/>
    <mergeCell ref="B23:B25"/>
    <mergeCell ref="B26:B27"/>
    <mergeCell ref="A32:A35"/>
    <mergeCell ref="B32:B33"/>
    <mergeCell ref="B34:B35"/>
    <mergeCell ref="A65:C68"/>
    <mergeCell ref="D65:L65"/>
    <mergeCell ref="D66:F66"/>
    <mergeCell ref="G66:I66"/>
    <mergeCell ref="J66:L66"/>
    <mergeCell ref="A56:A63"/>
    <mergeCell ref="B56:B63"/>
    <mergeCell ref="L26:L27"/>
    <mergeCell ref="M26:M27"/>
    <mergeCell ref="E32:E33"/>
    <mergeCell ref="F32:F33"/>
    <mergeCell ref="G32:G33"/>
    <mergeCell ref="H32:H33"/>
    <mergeCell ref="I32:I33"/>
    <mergeCell ref="G26:G27"/>
    <mergeCell ref="H26:H27"/>
    <mergeCell ref="I26:I27"/>
    <mergeCell ref="M34:M35"/>
    <mergeCell ref="M32:M33"/>
    <mergeCell ref="J32:J33"/>
    <mergeCell ref="K32:K33"/>
    <mergeCell ref="A36:A52"/>
    <mergeCell ref="B36:B52"/>
    <mergeCell ref="D29:L29"/>
    <mergeCell ref="D30:F30"/>
    <mergeCell ref="G30:I30"/>
    <mergeCell ref="J30:L30"/>
    <mergeCell ref="A29:C31"/>
    <mergeCell ref="A53:C55"/>
    <mergeCell ref="D53:L53"/>
    <mergeCell ref="D54:F54"/>
    <mergeCell ref="G54:I54"/>
    <mergeCell ref="J54:L54"/>
    <mergeCell ref="D3:F3"/>
    <mergeCell ref="E36:E52"/>
    <mergeCell ref="E56:E63"/>
    <mergeCell ref="J3:L3"/>
    <mergeCell ref="G3:I3"/>
    <mergeCell ref="H36:H52"/>
    <mergeCell ref="H56:H63"/>
    <mergeCell ref="K36:K52"/>
    <mergeCell ref="K56:K63"/>
    <mergeCell ref="L32:L33"/>
    <mergeCell ref="J69:J72"/>
    <mergeCell ref="K69:K72"/>
    <mergeCell ref="A69:A76"/>
    <mergeCell ref="B69:B72"/>
    <mergeCell ref="D69:D72"/>
    <mergeCell ref="E69:E72"/>
    <mergeCell ref="F69:F72"/>
    <mergeCell ref="K73:K74"/>
    <mergeCell ref="I73:I74"/>
    <mergeCell ref="J73:J74"/>
    <mergeCell ref="L69:L72"/>
    <mergeCell ref="B73:B74"/>
    <mergeCell ref="D73:D74"/>
    <mergeCell ref="E73:E74"/>
    <mergeCell ref="F73:F74"/>
    <mergeCell ref="G73:G74"/>
    <mergeCell ref="H73:H74"/>
    <mergeCell ref="G69:G72"/>
    <mergeCell ref="H69:H72"/>
    <mergeCell ref="I69:I72"/>
    <mergeCell ref="L73:L74"/>
    <mergeCell ref="A77:A80"/>
    <mergeCell ref="B78:B80"/>
    <mergeCell ref="D78:D80"/>
    <mergeCell ref="E78:E80"/>
    <mergeCell ref="F78:F80"/>
    <mergeCell ref="G78:G80"/>
    <mergeCell ref="H78:H80"/>
    <mergeCell ref="I78:I80"/>
    <mergeCell ref="J78:J80"/>
    <mergeCell ref="A81:A85"/>
    <mergeCell ref="B81:B85"/>
    <mergeCell ref="D81:D88"/>
    <mergeCell ref="E81:E88"/>
    <mergeCell ref="F81:F88"/>
    <mergeCell ref="G81:G88"/>
    <mergeCell ref="H81:H88"/>
    <mergeCell ref="I81:I88"/>
    <mergeCell ref="J81:J88"/>
    <mergeCell ref="K81:K88"/>
    <mergeCell ref="K78:K80"/>
    <mergeCell ref="L78:L80"/>
    <mergeCell ref="K89:K90"/>
    <mergeCell ref="L89:L90"/>
    <mergeCell ref="L81:L88"/>
    <mergeCell ref="A86:A90"/>
    <mergeCell ref="B86:B88"/>
    <mergeCell ref="B89:B90"/>
    <mergeCell ref="D89:D90"/>
    <mergeCell ref="E89:E90"/>
    <mergeCell ref="F89:F90"/>
    <mergeCell ref="G89:G90"/>
    <mergeCell ref="I89:I90"/>
    <mergeCell ref="J89:J90"/>
    <mergeCell ref="H89:H90"/>
    <mergeCell ref="F95:F96"/>
    <mergeCell ref="G95:G96"/>
    <mergeCell ref="H95:H96"/>
    <mergeCell ref="A92:C94"/>
    <mergeCell ref="D92:L92"/>
    <mergeCell ref="D93:F93"/>
    <mergeCell ref="G93:I93"/>
    <mergeCell ref="J93:L93"/>
    <mergeCell ref="A95:A98"/>
    <mergeCell ref="B95:B96"/>
    <mergeCell ref="D95:D96"/>
    <mergeCell ref="E95:E96"/>
    <mergeCell ref="B97:B98"/>
    <mergeCell ref="K95:K96"/>
    <mergeCell ref="L95:L96"/>
    <mergeCell ref="A99:A115"/>
    <mergeCell ref="B99:B115"/>
    <mergeCell ref="E99:E115"/>
    <mergeCell ref="H99:H115"/>
    <mergeCell ref="K99:K115"/>
    <mergeCell ref="I95:I96"/>
    <mergeCell ref="J95:J96"/>
    <mergeCell ref="A116:C118"/>
    <mergeCell ref="D116:L116"/>
    <mergeCell ref="D117:F117"/>
    <mergeCell ref="G117:I117"/>
    <mergeCell ref="J117:L117"/>
    <mergeCell ref="A119:A126"/>
    <mergeCell ref="B119:B126"/>
    <mergeCell ref="E119:E126"/>
    <mergeCell ref="H119:H126"/>
    <mergeCell ref="K119:K126"/>
    <mergeCell ref="A128:C131"/>
    <mergeCell ref="D128:L128"/>
    <mergeCell ref="D129:F129"/>
    <mergeCell ref="G129:I129"/>
    <mergeCell ref="J129:L129"/>
    <mergeCell ref="J132:J135"/>
    <mergeCell ref="K132:K135"/>
    <mergeCell ref="A132:A139"/>
    <mergeCell ref="B132:B135"/>
    <mergeCell ref="D132:D135"/>
    <mergeCell ref="E132:E135"/>
    <mergeCell ref="F132:F135"/>
    <mergeCell ref="L132:L135"/>
    <mergeCell ref="B136:B137"/>
    <mergeCell ref="D136:D137"/>
    <mergeCell ref="E136:E137"/>
    <mergeCell ref="F136:F137"/>
    <mergeCell ref="G136:G137"/>
    <mergeCell ref="H136:H137"/>
    <mergeCell ref="G132:G135"/>
    <mergeCell ref="H132:H135"/>
    <mergeCell ref="I132:I135"/>
    <mergeCell ref="K136:K137"/>
    <mergeCell ref="L136:L137"/>
    <mergeCell ref="A140:A143"/>
    <mergeCell ref="B141:B143"/>
    <mergeCell ref="D141:D143"/>
    <mergeCell ref="E141:E143"/>
    <mergeCell ref="F141:F143"/>
    <mergeCell ref="G141:G143"/>
    <mergeCell ref="I136:I137"/>
    <mergeCell ref="J136:J137"/>
    <mergeCell ref="A144:A148"/>
    <mergeCell ref="B144:B148"/>
    <mergeCell ref="D144:D151"/>
    <mergeCell ref="E144:E151"/>
    <mergeCell ref="F144:F151"/>
    <mergeCell ref="G144:G151"/>
    <mergeCell ref="H144:H151"/>
    <mergeCell ref="I144:I151"/>
    <mergeCell ref="J144:J151"/>
    <mergeCell ref="K144:K151"/>
    <mergeCell ref="K141:K143"/>
    <mergeCell ref="H141:H143"/>
    <mergeCell ref="I141:I143"/>
    <mergeCell ref="J141:J143"/>
    <mergeCell ref="L141:L143"/>
    <mergeCell ref="K152:K153"/>
    <mergeCell ref="L152:L153"/>
    <mergeCell ref="L144:L151"/>
    <mergeCell ref="A149:A153"/>
    <mergeCell ref="B149:B151"/>
    <mergeCell ref="B152:B153"/>
    <mergeCell ref="D152:D153"/>
    <mergeCell ref="E152:E153"/>
    <mergeCell ref="F152:F153"/>
    <mergeCell ref="G152:G153"/>
    <mergeCell ref="A158:A161"/>
    <mergeCell ref="B158:B159"/>
    <mergeCell ref="I152:I153"/>
    <mergeCell ref="J152:J153"/>
    <mergeCell ref="H152:H153"/>
    <mergeCell ref="A155:C157"/>
    <mergeCell ref="D155:L155"/>
    <mergeCell ref="D156:F156"/>
    <mergeCell ref="G156:I156"/>
    <mergeCell ref="J156:L156"/>
    <mergeCell ref="B160:B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A162:A178"/>
    <mergeCell ref="B162:B178"/>
    <mergeCell ref="E162:E178"/>
    <mergeCell ref="H162:H178"/>
    <mergeCell ref="K162:K178"/>
    <mergeCell ref="A179:C181"/>
    <mergeCell ref="D179:L179"/>
    <mergeCell ref="D180:F180"/>
    <mergeCell ref="G180:I180"/>
    <mergeCell ref="J180:L180"/>
    <mergeCell ref="A182:A189"/>
    <mergeCell ref="B182:B189"/>
    <mergeCell ref="E182:E189"/>
    <mergeCell ref="H182:H189"/>
    <mergeCell ref="K182:K189"/>
    <mergeCell ref="A191:C194"/>
    <mergeCell ref="D191:L191"/>
    <mergeCell ref="D192:F192"/>
    <mergeCell ref="G192:I192"/>
    <mergeCell ref="J192:L192"/>
    <mergeCell ref="J195:J198"/>
    <mergeCell ref="K195:K198"/>
    <mergeCell ref="A195:A202"/>
    <mergeCell ref="B195:B198"/>
    <mergeCell ref="D195:D198"/>
    <mergeCell ref="E195:E198"/>
    <mergeCell ref="F195:F198"/>
    <mergeCell ref="L195:L198"/>
    <mergeCell ref="B199:B200"/>
    <mergeCell ref="D199:D200"/>
    <mergeCell ref="E199:E200"/>
    <mergeCell ref="F199:F200"/>
    <mergeCell ref="G199:G200"/>
    <mergeCell ref="H199:H200"/>
    <mergeCell ref="G195:G198"/>
    <mergeCell ref="H195:H198"/>
    <mergeCell ref="I195:I198"/>
    <mergeCell ref="I199:I200"/>
    <mergeCell ref="J199:J200"/>
    <mergeCell ref="K199:K200"/>
    <mergeCell ref="L199:L200"/>
    <mergeCell ref="K207:K214"/>
    <mergeCell ref="K204:K206"/>
    <mergeCell ref="A203:A206"/>
    <mergeCell ref="B204:B206"/>
    <mergeCell ref="D204:D206"/>
    <mergeCell ref="E204:E206"/>
    <mergeCell ref="G207:G214"/>
    <mergeCell ref="F204:F206"/>
    <mergeCell ref="G204:G206"/>
    <mergeCell ref="L204:L206"/>
    <mergeCell ref="A207:A211"/>
    <mergeCell ref="B207:B211"/>
    <mergeCell ref="D207:D214"/>
    <mergeCell ref="E207:E214"/>
    <mergeCell ref="F207:F214"/>
    <mergeCell ref="H204:H206"/>
    <mergeCell ref="I204:I206"/>
    <mergeCell ref="J204:J206"/>
    <mergeCell ref="I207:I214"/>
    <mergeCell ref="L207:L214"/>
    <mergeCell ref="A212:A216"/>
    <mergeCell ref="B212:B214"/>
    <mergeCell ref="B215:B216"/>
    <mergeCell ref="D215:D216"/>
    <mergeCell ref="E215:E216"/>
    <mergeCell ref="F215:F216"/>
    <mergeCell ref="G215:G216"/>
    <mergeCell ref="H207:H214"/>
    <mergeCell ref="J207:J214"/>
    <mergeCell ref="I215:I216"/>
    <mergeCell ref="J215:J216"/>
    <mergeCell ref="K215:K216"/>
    <mergeCell ref="H215:H216"/>
    <mergeCell ref="A218:C220"/>
    <mergeCell ref="D218:L218"/>
    <mergeCell ref="D219:F219"/>
    <mergeCell ref="G219:I219"/>
    <mergeCell ref="J219:L219"/>
    <mergeCell ref="L215:L216"/>
    <mergeCell ref="A221:A224"/>
    <mergeCell ref="B221:B222"/>
    <mergeCell ref="H223:H224"/>
    <mergeCell ref="E223:E224"/>
    <mergeCell ref="F223:F224"/>
    <mergeCell ref="G223:G224"/>
    <mergeCell ref="D223:D224"/>
    <mergeCell ref="L223:L224"/>
    <mergeCell ref="A242:C244"/>
    <mergeCell ref="D242:L242"/>
    <mergeCell ref="D243:F243"/>
    <mergeCell ref="G243:I243"/>
    <mergeCell ref="J243:L243"/>
    <mergeCell ref="I223:I224"/>
    <mergeCell ref="J223:J224"/>
    <mergeCell ref="K223:K224"/>
    <mergeCell ref="B223:B224"/>
    <mergeCell ref="A245:A252"/>
    <mergeCell ref="B245:B252"/>
    <mergeCell ref="E245:E252"/>
    <mergeCell ref="H245:H252"/>
    <mergeCell ref="K245:K252"/>
    <mergeCell ref="A225:A241"/>
    <mergeCell ref="B225:B241"/>
    <mergeCell ref="E225:E241"/>
    <mergeCell ref="H225:H241"/>
    <mergeCell ref="K225:K241"/>
  </mergeCells>
  <printOptions/>
  <pageMargins left="0.234375" right="0.18666666666666668" top="0.7565104166666666" bottom="0.5" header="0.31496062" footer="0.31496062"/>
  <pageSetup horizontalDpi="600" verticalDpi="600" orientation="landscape" paperSize="9" scale="68" r:id="rId2"/>
  <headerFooter>
    <oddHeader>&amp;L&amp;G&amp;C&amp;"Arial,Negrito"ORÇAMENTO MENSAL PREVISTO NO PLANO DE TRABALHO DO 13º ADITIVO
PERÍODO: JULHO DE 2018 A JUNHO DE 2019
ANEXO III</oddHeader>
    <oddFooter xml:space="preserve">&amp;C&amp;P+10 </oddFooter>
  </headerFooter>
  <rowBreaks count="11" manualBreakCount="11">
    <brk id="28" max="11" man="1"/>
    <brk id="52" max="11" man="1"/>
    <brk id="64" max="11" man="1"/>
    <brk id="91" max="11" man="1"/>
    <brk id="115" max="11" man="1"/>
    <brk id="127" max="11" man="1"/>
    <brk id="154" max="11" man="1"/>
    <brk id="178" max="11" man="1"/>
    <brk id="190" max="11" man="1"/>
    <brk id="217" max="11" man="1"/>
    <brk id="241" max="1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1"/>
  <sheetViews>
    <sheetView zoomScalePageLayoutView="0" workbookViewId="0" topLeftCell="A1">
      <pane xSplit="3" ySplit="5" topLeftCell="AJ5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N60" sqref="AN60"/>
    </sheetView>
  </sheetViews>
  <sheetFormatPr defaultColWidth="8.8515625" defaultRowHeight="15"/>
  <cols>
    <col min="1" max="1" width="7.421875" style="95" customWidth="1"/>
    <col min="2" max="2" width="5.7109375" style="96" customWidth="1"/>
    <col min="3" max="3" width="29.421875" style="3" customWidth="1"/>
    <col min="4" max="4" width="16.8515625" style="35" bestFit="1" customWidth="1"/>
    <col min="5" max="5" width="15.8515625" style="79" bestFit="1" customWidth="1"/>
    <col min="6" max="6" width="14.28125" style="35" bestFit="1" customWidth="1"/>
    <col min="7" max="7" width="16.8515625" style="35" bestFit="1" customWidth="1"/>
    <col min="8" max="8" width="15.8515625" style="35" bestFit="1" customWidth="1"/>
    <col min="9" max="9" width="14.28125" style="35" bestFit="1" customWidth="1"/>
    <col min="10" max="10" width="16.8515625" style="35" bestFit="1" customWidth="1"/>
    <col min="11" max="11" width="15.8515625" style="35" bestFit="1" customWidth="1"/>
    <col min="12" max="12" width="14.28125" style="35" bestFit="1" customWidth="1"/>
    <col min="13" max="13" width="16.8515625" style="35" bestFit="1" customWidth="1"/>
    <col min="14" max="14" width="15.8515625" style="35" bestFit="1" customWidth="1"/>
    <col min="15" max="15" width="14.28125" style="35" bestFit="1" customWidth="1"/>
    <col min="16" max="16" width="16.8515625" style="35" bestFit="1" customWidth="1"/>
    <col min="17" max="17" width="15.8515625" style="35" bestFit="1" customWidth="1"/>
    <col min="18" max="18" width="14.28125" style="35" bestFit="1" customWidth="1"/>
    <col min="19" max="19" width="16.8515625" style="35" bestFit="1" customWidth="1"/>
    <col min="20" max="20" width="15.8515625" style="35" bestFit="1" customWidth="1"/>
    <col min="21" max="21" width="13.7109375" style="35" customWidth="1"/>
    <col min="22" max="22" width="16.8515625" style="35" bestFit="1" customWidth="1"/>
    <col min="23" max="23" width="15.8515625" style="35" bestFit="1" customWidth="1"/>
    <col min="24" max="24" width="12.7109375" style="35" customWidth="1"/>
    <col min="25" max="25" width="16.8515625" style="35" bestFit="1" customWidth="1"/>
    <col min="26" max="26" width="15.8515625" style="35" bestFit="1" customWidth="1"/>
    <col min="27" max="27" width="13.57421875" style="35" customWidth="1"/>
    <col min="28" max="28" width="16.8515625" style="35" bestFit="1" customWidth="1"/>
    <col min="29" max="29" width="15.8515625" style="35" bestFit="1" customWidth="1"/>
    <col min="30" max="30" width="13.7109375" style="35" customWidth="1"/>
    <col min="31" max="31" width="16.8515625" style="35" bestFit="1" customWidth="1"/>
    <col min="32" max="32" width="15.8515625" style="35" bestFit="1" customWidth="1"/>
    <col min="33" max="33" width="13.421875" style="35" customWidth="1"/>
    <col min="34" max="34" width="16.8515625" style="35" bestFit="1" customWidth="1"/>
    <col min="35" max="35" width="15.8515625" style="35" bestFit="1" customWidth="1"/>
    <col min="36" max="36" width="12.421875" style="35" customWidth="1"/>
    <col min="37" max="37" width="16.8515625" style="35" bestFit="1" customWidth="1"/>
    <col min="38" max="38" width="15.8515625" style="35" bestFit="1" customWidth="1"/>
    <col min="39" max="39" width="13.8515625" style="35" customWidth="1"/>
    <col min="40" max="40" width="18.00390625" style="35" bestFit="1" customWidth="1"/>
    <col min="41" max="41" width="16.8515625" style="35" bestFit="1" customWidth="1"/>
    <col min="42" max="42" width="13.57421875" style="35" bestFit="1" customWidth="1"/>
    <col min="43" max="43" width="17.28125" style="35" customWidth="1"/>
    <col min="44" max="44" width="6.00390625" style="35" customWidth="1"/>
    <col min="45" max="45" width="17.00390625" style="35" bestFit="1" customWidth="1"/>
    <col min="46" max="46" width="16.00390625" style="35" bestFit="1" customWidth="1"/>
    <col min="47" max="47" width="11.421875" style="35" bestFit="1" customWidth="1"/>
    <col min="48" max="48" width="15.00390625" style="35" bestFit="1" customWidth="1"/>
    <col min="49" max="49" width="17.00390625" style="35" bestFit="1" customWidth="1"/>
    <col min="50" max="16384" width="8.8515625" style="35" customWidth="1"/>
  </cols>
  <sheetData>
    <row r="1" spans="4:39" ht="30.75" customHeight="1">
      <c r="D1" s="35" t="b">
        <f>D2=D6</f>
        <v>0</v>
      </c>
      <c r="E1" s="35" t="b">
        <f aca="true" t="shared" si="0" ref="E1:AM1">E2=E6</f>
        <v>1</v>
      </c>
      <c r="F1" s="35" t="b">
        <f t="shared" si="0"/>
        <v>1</v>
      </c>
      <c r="G1" s="199" t="b">
        <f t="shared" si="0"/>
        <v>0</v>
      </c>
      <c r="H1" s="35" t="b">
        <f t="shared" si="0"/>
        <v>1</v>
      </c>
      <c r="I1" s="35" t="b">
        <f t="shared" si="0"/>
        <v>1</v>
      </c>
      <c r="J1" s="35" t="b">
        <f t="shared" si="0"/>
        <v>0</v>
      </c>
      <c r="K1" s="35" t="b">
        <f t="shared" si="0"/>
        <v>1</v>
      </c>
      <c r="L1" s="35" t="b">
        <f t="shared" si="0"/>
        <v>1</v>
      </c>
      <c r="M1" s="199" t="b">
        <f t="shared" si="0"/>
        <v>1</v>
      </c>
      <c r="N1" s="35" t="b">
        <f t="shared" si="0"/>
        <v>1</v>
      </c>
      <c r="O1" s="35" t="b">
        <f t="shared" si="0"/>
        <v>1</v>
      </c>
      <c r="P1" s="199" t="b">
        <f t="shared" si="0"/>
        <v>1</v>
      </c>
      <c r="Q1" s="35" t="b">
        <f t="shared" si="0"/>
        <v>1</v>
      </c>
      <c r="R1" s="35" t="b">
        <f t="shared" si="0"/>
        <v>1</v>
      </c>
      <c r="S1" s="199" t="b">
        <f t="shared" si="0"/>
        <v>1</v>
      </c>
      <c r="T1" s="35" t="b">
        <f t="shared" si="0"/>
        <v>1</v>
      </c>
      <c r="U1" s="35" t="b">
        <f t="shared" si="0"/>
        <v>1</v>
      </c>
      <c r="V1" s="199" t="b">
        <f t="shared" si="0"/>
        <v>1</v>
      </c>
      <c r="W1" s="35" t="b">
        <f t="shared" si="0"/>
        <v>1</v>
      </c>
      <c r="X1" s="35" t="b">
        <f t="shared" si="0"/>
        <v>1</v>
      </c>
      <c r="Y1" s="199" t="b">
        <f t="shared" si="0"/>
        <v>1</v>
      </c>
      <c r="Z1" s="35" t="b">
        <f t="shared" si="0"/>
        <v>1</v>
      </c>
      <c r="AA1" s="35" t="b">
        <f t="shared" si="0"/>
        <v>1</v>
      </c>
      <c r="AB1" s="199" t="b">
        <f t="shared" si="0"/>
        <v>1</v>
      </c>
      <c r="AC1" s="35" t="b">
        <f t="shared" si="0"/>
        <v>1</v>
      </c>
      <c r="AD1" s="35" t="b">
        <f t="shared" si="0"/>
        <v>1</v>
      </c>
      <c r="AE1" s="35" t="b">
        <f t="shared" si="0"/>
        <v>1</v>
      </c>
      <c r="AF1" s="35" t="b">
        <f t="shared" si="0"/>
        <v>1</v>
      </c>
      <c r="AG1" s="35" t="b">
        <f t="shared" si="0"/>
        <v>1</v>
      </c>
      <c r="AH1" s="199" t="b">
        <f t="shared" si="0"/>
        <v>1</v>
      </c>
      <c r="AI1" s="35" t="b">
        <f t="shared" si="0"/>
        <v>1</v>
      </c>
      <c r="AJ1" s="35" t="b">
        <f t="shared" si="0"/>
        <v>1</v>
      </c>
      <c r="AK1" s="199" t="b">
        <f t="shared" si="0"/>
        <v>1</v>
      </c>
      <c r="AL1" s="35" t="b">
        <f t="shared" si="0"/>
        <v>1</v>
      </c>
      <c r="AM1" s="35" t="b">
        <f t="shared" si="0"/>
        <v>1</v>
      </c>
    </row>
    <row r="2" spans="1:39" s="116" customFormat="1" ht="42" customHeight="1" thickBot="1">
      <c r="A2" s="200"/>
      <c r="B2" s="201"/>
      <c r="C2" s="202"/>
      <c r="D2" s="203">
        <v>13464044.496121213</v>
      </c>
      <c r="E2" s="203">
        <v>3432098.39</v>
      </c>
      <c r="F2" s="116">
        <v>100000</v>
      </c>
      <c r="G2" s="116">
        <v>16427295.65160606</v>
      </c>
      <c r="H2" s="116">
        <v>3412915.58</v>
      </c>
      <c r="I2" s="116">
        <v>100000</v>
      </c>
      <c r="J2" s="116">
        <v>16112292.804121211</v>
      </c>
      <c r="K2" s="116">
        <v>3412915.58</v>
      </c>
      <c r="L2" s="116">
        <v>100000</v>
      </c>
      <c r="M2" s="204">
        <v>15794974.567909092</v>
      </c>
      <c r="N2" s="116">
        <v>3412915.58</v>
      </c>
      <c r="O2" s="116">
        <v>100000</v>
      </c>
      <c r="P2" s="204">
        <v>14305162.227909092</v>
      </c>
      <c r="Q2" s="116">
        <v>3412915.57</v>
      </c>
      <c r="R2" s="116">
        <v>100000</v>
      </c>
      <c r="S2" s="204">
        <v>12730570.251454545</v>
      </c>
      <c r="T2" s="116">
        <v>3441334.5599999996</v>
      </c>
      <c r="U2" s="116">
        <v>0</v>
      </c>
      <c r="V2" s="204">
        <v>12066888.7</v>
      </c>
      <c r="W2" s="116">
        <v>3414453.81</v>
      </c>
      <c r="X2" s="116">
        <v>0</v>
      </c>
      <c r="Y2" s="204">
        <v>12410068.77909091</v>
      </c>
      <c r="Z2" s="116">
        <v>3415751.84</v>
      </c>
      <c r="AA2" s="116">
        <v>0</v>
      </c>
      <c r="AB2" s="204">
        <v>12047791.994727273</v>
      </c>
      <c r="AC2" s="116">
        <v>3539646.16</v>
      </c>
      <c r="AD2" s="116">
        <v>0</v>
      </c>
      <c r="AE2" s="116">
        <v>12162020.364545455</v>
      </c>
      <c r="AF2" s="116">
        <v>3550765.9699999997</v>
      </c>
      <c r="AG2" s="116">
        <v>0</v>
      </c>
      <c r="AH2" s="204">
        <v>13022576.190575758</v>
      </c>
      <c r="AI2" s="116">
        <v>3550765.9699999997</v>
      </c>
      <c r="AJ2" s="116">
        <v>0</v>
      </c>
      <c r="AK2" s="204">
        <v>12561413.489636363</v>
      </c>
      <c r="AL2" s="116">
        <v>3550765.9699999997</v>
      </c>
      <c r="AM2" s="116">
        <v>0</v>
      </c>
    </row>
    <row r="3" spans="1:46" ht="23.25" customHeight="1" thickBot="1" thickTop="1">
      <c r="A3" s="300" t="s">
        <v>0</v>
      </c>
      <c r="B3" s="301"/>
      <c r="C3" s="302"/>
      <c r="D3" s="235" t="s">
        <v>43</v>
      </c>
      <c r="E3" s="235"/>
      <c r="F3" s="235"/>
      <c r="G3" s="235"/>
      <c r="H3" s="235"/>
      <c r="I3" s="235"/>
      <c r="J3" s="235"/>
      <c r="K3" s="235"/>
      <c r="L3" s="236"/>
      <c r="M3" s="235" t="s">
        <v>43</v>
      </c>
      <c r="N3" s="235"/>
      <c r="O3" s="235"/>
      <c r="P3" s="235"/>
      <c r="Q3" s="235"/>
      <c r="R3" s="235"/>
      <c r="S3" s="235"/>
      <c r="T3" s="235"/>
      <c r="U3" s="236"/>
      <c r="V3" s="235" t="s">
        <v>43</v>
      </c>
      <c r="W3" s="235"/>
      <c r="X3" s="235"/>
      <c r="Y3" s="235"/>
      <c r="Z3" s="235"/>
      <c r="AA3" s="235"/>
      <c r="AB3" s="235"/>
      <c r="AC3" s="235"/>
      <c r="AD3" s="236"/>
      <c r="AE3" s="235" t="s">
        <v>43</v>
      </c>
      <c r="AF3" s="235"/>
      <c r="AG3" s="235"/>
      <c r="AH3" s="235"/>
      <c r="AI3" s="235"/>
      <c r="AJ3" s="235"/>
      <c r="AK3" s="235"/>
      <c r="AL3" s="235"/>
      <c r="AM3" s="236"/>
      <c r="AN3" s="231"/>
      <c r="AO3" s="232"/>
      <c r="AP3" s="232"/>
      <c r="AQ3" s="233"/>
      <c r="AT3" s="174">
        <f>AN27-436864.24</f>
        <v>-245538.26849999998</v>
      </c>
    </row>
    <row r="4" spans="1:43" ht="15" customHeight="1" thickBot="1" thickTop="1">
      <c r="A4" s="303"/>
      <c r="B4" s="304"/>
      <c r="C4" s="305"/>
      <c r="D4" s="234" t="s">
        <v>44</v>
      </c>
      <c r="E4" s="235"/>
      <c r="F4" s="236"/>
      <c r="G4" s="234" t="s">
        <v>45</v>
      </c>
      <c r="H4" s="235"/>
      <c r="I4" s="236"/>
      <c r="J4" s="234" t="s">
        <v>46</v>
      </c>
      <c r="K4" s="235"/>
      <c r="L4" s="236"/>
      <c r="M4" s="234" t="s">
        <v>60</v>
      </c>
      <c r="N4" s="235"/>
      <c r="O4" s="236"/>
      <c r="P4" s="234" t="s">
        <v>61</v>
      </c>
      <c r="Q4" s="235"/>
      <c r="R4" s="236"/>
      <c r="S4" s="234" t="s">
        <v>62</v>
      </c>
      <c r="T4" s="235"/>
      <c r="U4" s="236"/>
      <c r="V4" s="234" t="s">
        <v>66</v>
      </c>
      <c r="W4" s="235"/>
      <c r="X4" s="236"/>
      <c r="Y4" s="234" t="s">
        <v>67</v>
      </c>
      <c r="Z4" s="235"/>
      <c r="AA4" s="236"/>
      <c r="AB4" s="234" t="s">
        <v>68</v>
      </c>
      <c r="AC4" s="235"/>
      <c r="AD4" s="236"/>
      <c r="AE4" s="234" t="s">
        <v>69</v>
      </c>
      <c r="AF4" s="235"/>
      <c r="AG4" s="236"/>
      <c r="AH4" s="234" t="s">
        <v>70</v>
      </c>
      <c r="AI4" s="235"/>
      <c r="AJ4" s="236"/>
      <c r="AK4" s="234" t="s">
        <v>71</v>
      </c>
      <c r="AL4" s="235"/>
      <c r="AM4" s="236"/>
      <c r="AN4" s="234" t="s">
        <v>59</v>
      </c>
      <c r="AO4" s="235"/>
      <c r="AP4" s="235"/>
      <c r="AQ4" s="236"/>
    </row>
    <row r="5" spans="1:49" ht="24.75" customHeight="1" thickBot="1" thickTop="1">
      <c r="A5" s="303"/>
      <c r="B5" s="304"/>
      <c r="C5" s="305"/>
      <c r="D5" s="92" t="s">
        <v>48</v>
      </c>
      <c r="E5" s="93" t="s">
        <v>47</v>
      </c>
      <c r="F5" s="94" t="s">
        <v>50</v>
      </c>
      <c r="G5" s="92" t="s">
        <v>48</v>
      </c>
      <c r="H5" s="93" t="s">
        <v>47</v>
      </c>
      <c r="I5" s="94" t="s">
        <v>50</v>
      </c>
      <c r="J5" s="92" t="s">
        <v>48</v>
      </c>
      <c r="K5" s="93" t="s">
        <v>47</v>
      </c>
      <c r="L5" s="94" t="s">
        <v>50</v>
      </c>
      <c r="M5" s="92" t="s">
        <v>48</v>
      </c>
      <c r="N5" s="93" t="s">
        <v>47</v>
      </c>
      <c r="O5" s="94" t="s">
        <v>50</v>
      </c>
      <c r="P5" s="92" t="s">
        <v>48</v>
      </c>
      <c r="Q5" s="93" t="s">
        <v>47</v>
      </c>
      <c r="R5" s="94" t="s">
        <v>50</v>
      </c>
      <c r="S5" s="92" t="s">
        <v>48</v>
      </c>
      <c r="T5" s="93" t="s">
        <v>47</v>
      </c>
      <c r="U5" s="94" t="s">
        <v>50</v>
      </c>
      <c r="V5" s="92" t="s">
        <v>48</v>
      </c>
      <c r="W5" s="93" t="s">
        <v>47</v>
      </c>
      <c r="X5" s="94" t="s">
        <v>50</v>
      </c>
      <c r="Y5" s="92" t="s">
        <v>48</v>
      </c>
      <c r="Z5" s="93" t="s">
        <v>47</v>
      </c>
      <c r="AA5" s="94" t="s">
        <v>50</v>
      </c>
      <c r="AB5" s="92" t="s">
        <v>48</v>
      </c>
      <c r="AC5" s="93" t="s">
        <v>47</v>
      </c>
      <c r="AD5" s="94" t="s">
        <v>50</v>
      </c>
      <c r="AE5" s="92" t="s">
        <v>48</v>
      </c>
      <c r="AF5" s="93" t="s">
        <v>47</v>
      </c>
      <c r="AG5" s="94" t="s">
        <v>50</v>
      </c>
      <c r="AH5" s="92" t="s">
        <v>48</v>
      </c>
      <c r="AI5" s="93" t="s">
        <v>47</v>
      </c>
      <c r="AJ5" s="94" t="s">
        <v>50</v>
      </c>
      <c r="AK5" s="92" t="s">
        <v>48</v>
      </c>
      <c r="AL5" s="93" t="s">
        <v>47</v>
      </c>
      <c r="AM5" s="94" t="s">
        <v>50</v>
      </c>
      <c r="AN5" s="104" t="s">
        <v>48</v>
      </c>
      <c r="AO5" s="105" t="s">
        <v>47</v>
      </c>
      <c r="AP5" s="106" t="s">
        <v>50</v>
      </c>
      <c r="AQ5" s="108" t="s">
        <v>59</v>
      </c>
      <c r="AS5" s="104" t="s">
        <v>48</v>
      </c>
      <c r="AT5" s="105" t="s">
        <v>47</v>
      </c>
      <c r="AU5" s="104" t="s">
        <v>49</v>
      </c>
      <c r="AV5" s="106" t="s">
        <v>50</v>
      </c>
      <c r="AW5" s="108" t="s">
        <v>59</v>
      </c>
    </row>
    <row r="6" spans="1:43" ht="12.75" thickBot="1" thickTop="1">
      <c r="A6" s="303"/>
      <c r="B6" s="304"/>
      <c r="C6" s="305"/>
      <c r="D6" s="37">
        <f>D7+D11+D13+D14+D15+D16+D19+D27+D29+D30+D32+D34+D51+D55+D59</f>
        <v>13464044.493287878</v>
      </c>
      <c r="E6" s="38">
        <f>E7+E11+E13+E14+E15+E16+E19+E27+E29+E34+E51+E59</f>
        <v>3432098.39</v>
      </c>
      <c r="F6" s="38">
        <f>F7+F11+F13+F14+F15+F16+F19+F27+F29+F34+F51+F59</f>
        <v>100000</v>
      </c>
      <c r="G6" s="37">
        <f>G7+G11+G13+G14+G15+G16+G19+G27+G29+G30+G32+G34+G51+G55+G59</f>
        <v>16427295.648772728</v>
      </c>
      <c r="H6" s="38">
        <f>H7+H11+H13+H14+H15+H16+H19+H27+H29+H34+H51+H59</f>
        <v>3412915.58</v>
      </c>
      <c r="I6" s="38">
        <f>I7+I11+I13+I14+I15+I16+I19+I27+I29+I34+I51+I59</f>
        <v>100000</v>
      </c>
      <c r="J6" s="37">
        <f>J7+J11+J13+J14+J15+J16+J19+J27+J29+J30+J32+J34+J51+J55+J59</f>
        <v>16112292.801287878</v>
      </c>
      <c r="K6" s="38">
        <f>K7+K11+K13+K14+K15+K16+K19+K27+K29+K34+K51+K59</f>
        <v>3412915.58</v>
      </c>
      <c r="L6" s="38">
        <f>L7+L11+L13+L14+L15+L16+L19+L27+L29+L34+L51+L59</f>
        <v>100000</v>
      </c>
      <c r="M6" s="37">
        <f>M7+M11+M13+M14+M15+M16+M19+M27+M29+M30+M32+M34+M51+M55+M59</f>
        <v>15794974.567909092</v>
      </c>
      <c r="N6" s="38">
        <f>N7+N11+N13+N14+N15+N16+N19+N27+N29+N34+N51+N59</f>
        <v>3412915.58</v>
      </c>
      <c r="O6" s="38">
        <f>O7+O11+O13+O14+O15+O16+O19+O27+O29+O34+O51+O59</f>
        <v>100000</v>
      </c>
      <c r="P6" s="37">
        <f>P7+P11+P13+P14+P15+P16+P19+P27+P29+P30+P32+P34+P51+P55+P59+P33</f>
        <v>14305162.227909092</v>
      </c>
      <c r="Q6" s="38">
        <f>Q7+Q11+Q13+Q14+Q15+Q16+Q19+Q27+Q29+Q34+Q51+Q59</f>
        <v>3412915.57</v>
      </c>
      <c r="R6" s="38">
        <f>R7+R11+R13+R14+R15+R16+R19+R27+R29+R34+R51+R59</f>
        <v>100000</v>
      </c>
      <c r="S6" s="37">
        <f>S7+S11+S13+S14+S15+S16+S19+S27+S29+S30+S32+S34+S51+S55+S59</f>
        <v>12730570.251454545</v>
      </c>
      <c r="T6" s="38">
        <f>T7+T11+T13+T14+T15+T16+T19+T27+T29+T34+T51+T59</f>
        <v>3441334.5599999996</v>
      </c>
      <c r="U6" s="38">
        <f>U7+U11+U13+U14+U15+U16+U19+U27+U29+U34+U51+U59</f>
        <v>0</v>
      </c>
      <c r="V6" s="37">
        <f>V7+V11+V13+V14+V15+V16+V19+V27+V29+V30+V32+V34+V51+V55+V59</f>
        <v>12066888.7</v>
      </c>
      <c r="W6" s="38">
        <f>W7+W11+W13+W14+W15+W16+W19+W27+W29+W34+W51+W59</f>
        <v>3414453.81</v>
      </c>
      <c r="X6" s="38">
        <f>X7+X11+X13+X14+X15+X16+X19+X27+X29+X34+X51+X59</f>
        <v>0</v>
      </c>
      <c r="Y6" s="37">
        <f>Y7+Y11+Y13+Y14+Y15+Y16+Y19+Y27+Y29+Y30+Y32+Y34+Y51+Y55+Y59</f>
        <v>12410068.77909091</v>
      </c>
      <c r="Z6" s="38">
        <f>Z7+Z11+Z13+Z14+Z15+Z16+Z19+Z27+Z29+Z34+Z51+Z59</f>
        <v>3415751.84</v>
      </c>
      <c r="AA6" s="38">
        <f>AA7+AA11+AA13+AA14+AA15+AA16+AA19+AA27+AA29+AA34+AA51+AA59</f>
        <v>0</v>
      </c>
      <c r="AB6" s="37">
        <f>AB7+AB11+AB13+AB14+AB15+AB16+AB19+AB27+AB29+AB30+AB32+AB34+AB51+AB55+AB59</f>
        <v>12047791.994727273</v>
      </c>
      <c r="AC6" s="38">
        <f>AC7+AC11+AC13+AC14+AC15+AC16+AC19+AC27+AC29+AC34+AC51+AC59</f>
        <v>3539646.16</v>
      </c>
      <c r="AD6" s="38">
        <f>AD7+AD11+AD13+AD14+AD15+AD16+AD19+AD27+AD29+AD34+AD51+AD59</f>
        <v>0</v>
      </c>
      <c r="AE6" s="37">
        <f>AE7+AE11+AE13+AE14+AE15+AE16+AE19+AE27+AE29+AE30+AE32+AE34+AE51+AE55+AE59</f>
        <v>12162020.364545455</v>
      </c>
      <c r="AF6" s="38">
        <f>AF7+AF11+AF13+AF14+AF15+AF16+AF19+AF27+AF29+AF34+AF51+AF59</f>
        <v>3550765.9699999997</v>
      </c>
      <c r="AG6" s="38">
        <f>AG7+AG11+AG13+AG14+AG15+AG16+AG19+AG27+AG29+AG34+AG51+AG59</f>
        <v>0</v>
      </c>
      <c r="AH6" s="37">
        <f>AH7+AH11+AH13+AH14+AH15+AH16+AH19+AH27+AH29+AH30+AH32+AH34+AH51+AH55+AH59</f>
        <v>13022576.190575758</v>
      </c>
      <c r="AI6" s="38">
        <f>AI7+AI11+AI13+AI14+AI15+AI16+AI19+AI27+AI29+AI34+AI51+AI59</f>
        <v>3550765.9699999997</v>
      </c>
      <c r="AJ6" s="38">
        <f>AJ7+AJ11+AJ13+AJ14+AJ15+AJ16+AJ19+AJ27+AJ29+AJ34+AJ51+AJ59</f>
        <v>0</v>
      </c>
      <c r="AK6" s="37">
        <f>AK7+AK11+AK13+AK14+AK15+AK16+AK19+AK27+AK29+AK30+AK32+AK34+AK51+AK55+AK59</f>
        <v>12561413.489636363</v>
      </c>
      <c r="AL6" s="38">
        <f>AL7+AL11+AL13+AL14+AL15+AL16+AL19+AL27+AL29+AL34+AL51+AL59</f>
        <v>3550765.9699999997</v>
      </c>
      <c r="AM6" s="38">
        <f>AM7+AM11+AM13+AM14+AM15+AM16+AM19+AM27+AM29+AM34+AM51+AM59</f>
        <v>0</v>
      </c>
      <c r="AN6" s="37">
        <f>AN7+AN11+AN13+AN14+AN15+AN16+AN19+AN27+AN29+AN30+AN32+AN34+AN51+AN55+AN59</f>
        <v>162205099.50919697</v>
      </c>
      <c r="AO6" s="38">
        <f>AO7+AO11+AO13+AO14+AO15+AO16+AO19+AO27+AO29+AO34+AO51+AO59</f>
        <v>41547244.980000004</v>
      </c>
      <c r="AP6" s="38">
        <f>AP7+AP11+AP13+AP14+AP15+AP16+AP19+AP27+AP29+AP34+AP51+AP59</f>
        <v>500000</v>
      </c>
      <c r="AQ6" s="109">
        <f>AQ7+AQ11+AQ13+AQ14+AQ15+AQ16+AQ19+AQ27+AQ29+AQ34+AQ51+AQ59+AQ30+AQ32+AQ33</f>
        <v>205152344.489197</v>
      </c>
    </row>
    <row r="7" spans="1:49" ht="12" thickTop="1">
      <c r="A7" s="295" t="s">
        <v>22</v>
      </c>
      <c r="B7" s="290" t="s">
        <v>8</v>
      </c>
      <c r="C7" s="39" t="s">
        <v>15</v>
      </c>
      <c r="D7" s="242">
        <v>188000</v>
      </c>
      <c r="E7" s="252">
        <v>346443.34</v>
      </c>
      <c r="F7" s="242"/>
      <c r="G7" s="254">
        <v>188000</v>
      </c>
      <c r="H7" s="254">
        <v>344844.77</v>
      </c>
      <c r="I7" s="254"/>
      <c r="J7" s="252">
        <v>188000</v>
      </c>
      <c r="K7" s="252">
        <v>344844.77</v>
      </c>
      <c r="L7" s="252"/>
      <c r="M7" s="242">
        <v>185000</v>
      </c>
      <c r="N7" s="252">
        <v>344844.77</v>
      </c>
      <c r="O7" s="278"/>
      <c r="P7" s="254">
        <v>188000</v>
      </c>
      <c r="Q7" s="254">
        <v>344844.77</v>
      </c>
      <c r="R7" s="254"/>
      <c r="S7" s="252">
        <v>185000</v>
      </c>
      <c r="T7" s="252">
        <v>344844.77</v>
      </c>
      <c r="U7" s="252"/>
      <c r="V7" s="242">
        <v>187000</v>
      </c>
      <c r="W7" s="252">
        <v>345653.67</v>
      </c>
      <c r="X7" s="278"/>
      <c r="Y7" s="259">
        <v>186000</v>
      </c>
      <c r="Z7" s="259">
        <v>345842.95</v>
      </c>
      <c r="AA7" s="259"/>
      <c r="AB7" s="223">
        <v>186000</v>
      </c>
      <c r="AC7" s="223">
        <v>361516.8</v>
      </c>
      <c r="AD7" s="223"/>
      <c r="AE7" s="263">
        <v>186000</v>
      </c>
      <c r="AF7" s="223">
        <v>363183.52</v>
      </c>
      <c r="AG7" s="265"/>
      <c r="AH7" s="259">
        <v>187000</v>
      </c>
      <c r="AI7" s="259">
        <v>363183.52</v>
      </c>
      <c r="AJ7" s="259"/>
      <c r="AK7" s="223">
        <v>187000</v>
      </c>
      <c r="AL7" s="223">
        <v>363183.52</v>
      </c>
      <c r="AM7" s="223"/>
      <c r="AN7" s="223">
        <f>AK7+AH7+AE7+AB7+Y7+V7+S7+P7+M7+J7+G7+D7</f>
        <v>2241000</v>
      </c>
      <c r="AO7" s="223">
        <f>Plan2!AL7+Plan2!AI7+Plan2!AF7+Plan2!AC7+Plan2!Z7+Plan2!W7+Plan2!T7+Plan2!Q7+Plan2!N7+Plan2!K7+Plan2!H7+Plan2!E7</f>
        <v>4213231.17</v>
      </c>
      <c r="AP7" s="223">
        <f>AM7+AJ7+AG7+AD7+AA7+X7+U7+R7+O7+L7+I7+F7</f>
        <v>0</v>
      </c>
      <c r="AQ7" s="237">
        <f>AP7+AO7+AN7</f>
        <v>6454231.17</v>
      </c>
      <c r="AS7" s="223">
        <v>2933503.68</v>
      </c>
      <c r="AT7" s="223">
        <v>4169153.34</v>
      </c>
      <c r="AU7" s="223">
        <v>0</v>
      </c>
      <c r="AV7" s="223">
        <v>1700000</v>
      </c>
      <c r="AW7" s="237">
        <f>SUM(AS7:AV7)</f>
        <v>8802657.02</v>
      </c>
    </row>
    <row r="8" spans="1:49" ht="11.25">
      <c r="A8" s="296"/>
      <c r="B8" s="291"/>
      <c r="C8" s="43" t="s">
        <v>16</v>
      </c>
      <c r="D8" s="243"/>
      <c r="E8" s="253"/>
      <c r="F8" s="243"/>
      <c r="G8" s="255"/>
      <c r="H8" s="255"/>
      <c r="I8" s="255"/>
      <c r="J8" s="253"/>
      <c r="K8" s="253"/>
      <c r="L8" s="253"/>
      <c r="M8" s="243"/>
      <c r="N8" s="253"/>
      <c r="O8" s="279"/>
      <c r="P8" s="255"/>
      <c r="Q8" s="255"/>
      <c r="R8" s="255"/>
      <c r="S8" s="253"/>
      <c r="T8" s="253"/>
      <c r="U8" s="253"/>
      <c r="V8" s="243"/>
      <c r="W8" s="253"/>
      <c r="X8" s="279"/>
      <c r="Y8" s="260"/>
      <c r="Z8" s="260"/>
      <c r="AA8" s="260"/>
      <c r="AB8" s="224"/>
      <c r="AC8" s="224"/>
      <c r="AD8" s="224"/>
      <c r="AE8" s="264"/>
      <c r="AF8" s="224"/>
      <c r="AG8" s="266"/>
      <c r="AH8" s="260"/>
      <c r="AI8" s="260"/>
      <c r="AJ8" s="260"/>
      <c r="AK8" s="224"/>
      <c r="AL8" s="224"/>
      <c r="AM8" s="224"/>
      <c r="AN8" s="224"/>
      <c r="AO8" s="224"/>
      <c r="AP8" s="224"/>
      <c r="AQ8" s="238"/>
      <c r="AS8" s="224"/>
      <c r="AT8" s="224"/>
      <c r="AU8" s="224"/>
      <c r="AV8" s="224"/>
      <c r="AW8" s="238"/>
    </row>
    <row r="9" spans="1:49" ht="22.5">
      <c r="A9" s="296"/>
      <c r="B9" s="291"/>
      <c r="C9" s="43" t="s">
        <v>17</v>
      </c>
      <c r="D9" s="243"/>
      <c r="E9" s="253"/>
      <c r="F9" s="243"/>
      <c r="G9" s="255"/>
      <c r="H9" s="255"/>
      <c r="I9" s="255"/>
      <c r="J9" s="253"/>
      <c r="K9" s="253"/>
      <c r="L9" s="253"/>
      <c r="M9" s="243"/>
      <c r="N9" s="253"/>
      <c r="O9" s="279"/>
      <c r="P9" s="255"/>
      <c r="Q9" s="255"/>
      <c r="R9" s="255"/>
      <c r="S9" s="253"/>
      <c r="T9" s="253"/>
      <c r="U9" s="253"/>
      <c r="V9" s="243"/>
      <c r="W9" s="253"/>
      <c r="X9" s="279"/>
      <c r="Y9" s="260"/>
      <c r="Z9" s="260"/>
      <c r="AA9" s="260"/>
      <c r="AB9" s="224"/>
      <c r="AC9" s="224"/>
      <c r="AD9" s="224"/>
      <c r="AE9" s="264"/>
      <c r="AF9" s="224"/>
      <c r="AG9" s="266"/>
      <c r="AH9" s="260"/>
      <c r="AI9" s="260"/>
      <c r="AJ9" s="260"/>
      <c r="AK9" s="224"/>
      <c r="AL9" s="224"/>
      <c r="AM9" s="224"/>
      <c r="AN9" s="224"/>
      <c r="AO9" s="224"/>
      <c r="AP9" s="224"/>
      <c r="AQ9" s="238"/>
      <c r="AS9" s="224"/>
      <c r="AT9" s="224"/>
      <c r="AU9" s="224"/>
      <c r="AV9" s="224"/>
      <c r="AW9" s="238"/>
    </row>
    <row r="10" spans="1:49" ht="22.5">
      <c r="A10" s="296"/>
      <c r="B10" s="291"/>
      <c r="C10" s="45" t="s">
        <v>18</v>
      </c>
      <c r="D10" s="271"/>
      <c r="E10" s="241"/>
      <c r="F10" s="271"/>
      <c r="G10" s="270"/>
      <c r="H10" s="270"/>
      <c r="I10" s="270"/>
      <c r="J10" s="241"/>
      <c r="K10" s="241"/>
      <c r="L10" s="241"/>
      <c r="M10" s="271"/>
      <c r="N10" s="241"/>
      <c r="O10" s="272"/>
      <c r="P10" s="270"/>
      <c r="Q10" s="270"/>
      <c r="R10" s="270"/>
      <c r="S10" s="241"/>
      <c r="T10" s="241"/>
      <c r="U10" s="241"/>
      <c r="V10" s="271"/>
      <c r="W10" s="241"/>
      <c r="X10" s="272"/>
      <c r="Y10" s="260"/>
      <c r="Z10" s="260"/>
      <c r="AA10" s="260"/>
      <c r="AB10" s="224"/>
      <c r="AC10" s="224"/>
      <c r="AD10" s="224"/>
      <c r="AE10" s="264"/>
      <c r="AF10" s="224"/>
      <c r="AG10" s="266"/>
      <c r="AH10" s="260"/>
      <c r="AI10" s="260"/>
      <c r="AJ10" s="260"/>
      <c r="AK10" s="224"/>
      <c r="AL10" s="224"/>
      <c r="AM10" s="224"/>
      <c r="AN10" s="224"/>
      <c r="AO10" s="224"/>
      <c r="AP10" s="224"/>
      <c r="AQ10" s="238"/>
      <c r="AS10" s="224"/>
      <c r="AT10" s="224"/>
      <c r="AU10" s="224"/>
      <c r="AV10" s="224"/>
      <c r="AW10" s="238"/>
    </row>
    <row r="11" spans="1:49" ht="17.25" customHeight="1">
      <c r="A11" s="296"/>
      <c r="B11" s="291" t="s">
        <v>9</v>
      </c>
      <c r="C11" s="46" t="s">
        <v>16</v>
      </c>
      <c r="D11" s="264">
        <v>47000</v>
      </c>
      <c r="E11" s="276">
        <v>163465.23</v>
      </c>
      <c r="F11" s="266"/>
      <c r="G11" s="260">
        <v>47000</v>
      </c>
      <c r="H11" s="260">
        <v>163465.23</v>
      </c>
      <c r="I11" s="260"/>
      <c r="J11" s="224">
        <v>47000</v>
      </c>
      <c r="K11" s="224">
        <v>163465.23</v>
      </c>
      <c r="L11" s="224"/>
      <c r="M11" s="264">
        <v>47000</v>
      </c>
      <c r="N11" s="276">
        <v>163465.23</v>
      </c>
      <c r="O11" s="266"/>
      <c r="P11" s="264">
        <v>47000</v>
      </c>
      <c r="Q11" s="260">
        <v>163465.23</v>
      </c>
      <c r="R11" s="260"/>
      <c r="S11" s="224">
        <v>45647.97</v>
      </c>
      <c r="T11" s="224">
        <v>166307.13</v>
      </c>
      <c r="U11" s="224"/>
      <c r="V11" s="264">
        <v>45665.97</v>
      </c>
      <c r="W11" s="276">
        <v>163711.51</v>
      </c>
      <c r="X11" s="266"/>
      <c r="Y11" s="260">
        <v>225683.97</v>
      </c>
      <c r="Z11" s="260">
        <v>163800.52</v>
      </c>
      <c r="AA11" s="260"/>
      <c r="AB11" s="224">
        <v>45701.96</v>
      </c>
      <c r="AC11" s="224">
        <v>170471.52</v>
      </c>
      <c r="AD11" s="224"/>
      <c r="AE11" s="264">
        <v>45719.97</v>
      </c>
      <c r="AF11" s="276">
        <v>171475.97</v>
      </c>
      <c r="AG11" s="266"/>
      <c r="AH11" s="264">
        <v>45737.96</v>
      </c>
      <c r="AI11" s="260">
        <v>171475.97</v>
      </c>
      <c r="AJ11" s="260"/>
      <c r="AK11" s="224">
        <v>45755.96</v>
      </c>
      <c r="AL11" s="224">
        <v>171475.97</v>
      </c>
      <c r="AM11" s="224"/>
      <c r="AN11" s="224">
        <f>AK11+AH11+AE11+AB11+Y11+V11+S11+P11+M11+J11+G11+D11</f>
        <v>734913.76</v>
      </c>
      <c r="AO11" s="224">
        <f>Plan2!AL11+Plan2!AI11+Plan2!AF11+Plan2!AC11+Plan2!Z11+Plan2!W11+Plan2!T11+Plan2!Q11+Plan2!N11+Plan2!K11+Plan2!H11+Plan2!E11</f>
        <v>1996044.74</v>
      </c>
      <c r="AP11" s="224">
        <f>AM11+AJ11+AG11+AD11+AA11+X11+U11+R11+O11+L11+I11+F11</f>
        <v>0</v>
      </c>
      <c r="AQ11" s="238">
        <f>AP11+AO11+AN11</f>
        <v>2730958.5</v>
      </c>
      <c r="AS11" s="224">
        <v>756705.6</v>
      </c>
      <c r="AT11" s="224">
        <v>2003663.91</v>
      </c>
      <c r="AU11" s="224">
        <v>0</v>
      </c>
      <c r="AV11" s="224"/>
      <c r="AW11" s="238">
        <f>SUM(AS11:AV11)</f>
        <v>2760369.51</v>
      </c>
    </row>
    <row r="12" spans="1:49" ht="22.5">
      <c r="A12" s="296"/>
      <c r="B12" s="291"/>
      <c r="C12" s="45" t="s">
        <v>18</v>
      </c>
      <c r="D12" s="264"/>
      <c r="E12" s="277"/>
      <c r="F12" s="266"/>
      <c r="G12" s="260"/>
      <c r="H12" s="260"/>
      <c r="I12" s="260"/>
      <c r="J12" s="224"/>
      <c r="K12" s="224"/>
      <c r="L12" s="224"/>
      <c r="M12" s="264"/>
      <c r="N12" s="277"/>
      <c r="O12" s="266"/>
      <c r="P12" s="264"/>
      <c r="Q12" s="260"/>
      <c r="R12" s="260"/>
      <c r="S12" s="224"/>
      <c r="T12" s="224"/>
      <c r="U12" s="224"/>
      <c r="V12" s="264"/>
      <c r="W12" s="277"/>
      <c r="X12" s="266"/>
      <c r="Y12" s="260"/>
      <c r="Z12" s="260"/>
      <c r="AA12" s="260"/>
      <c r="AB12" s="224"/>
      <c r="AC12" s="224"/>
      <c r="AD12" s="224"/>
      <c r="AE12" s="264"/>
      <c r="AF12" s="277"/>
      <c r="AG12" s="266"/>
      <c r="AH12" s="264"/>
      <c r="AI12" s="260"/>
      <c r="AJ12" s="260"/>
      <c r="AK12" s="224"/>
      <c r="AL12" s="224"/>
      <c r="AM12" s="224"/>
      <c r="AN12" s="224"/>
      <c r="AO12" s="224"/>
      <c r="AP12" s="224"/>
      <c r="AQ12" s="238"/>
      <c r="AS12" s="224"/>
      <c r="AT12" s="224"/>
      <c r="AU12" s="224"/>
      <c r="AV12" s="224"/>
      <c r="AW12" s="238"/>
    </row>
    <row r="13" spans="1:49" ht="36" customHeight="1">
      <c r="A13" s="296"/>
      <c r="B13" s="101" t="s">
        <v>10</v>
      </c>
      <c r="C13" s="45" t="s">
        <v>18</v>
      </c>
      <c r="D13" s="44">
        <v>134825.83</v>
      </c>
      <c r="E13" s="44">
        <v>107142.9</v>
      </c>
      <c r="F13" s="47"/>
      <c r="G13" s="85">
        <v>54000</v>
      </c>
      <c r="H13" s="85">
        <v>105544.33</v>
      </c>
      <c r="I13" s="85"/>
      <c r="J13" s="44">
        <v>34825.83</v>
      </c>
      <c r="K13" s="44">
        <v>105544.33</v>
      </c>
      <c r="L13" s="44"/>
      <c r="M13" s="44">
        <v>34825.83</v>
      </c>
      <c r="N13" s="44">
        <v>105544.33</v>
      </c>
      <c r="O13" s="47"/>
      <c r="P13" s="44">
        <v>34025.83</v>
      </c>
      <c r="Q13" s="85">
        <v>105544.33</v>
      </c>
      <c r="R13" s="85"/>
      <c r="S13" s="44">
        <v>34025.83</v>
      </c>
      <c r="T13" s="44">
        <v>105544.33</v>
      </c>
      <c r="U13" s="44"/>
      <c r="V13" s="44">
        <v>34025.83</v>
      </c>
      <c r="W13" s="44">
        <v>105544.33</v>
      </c>
      <c r="X13" s="47"/>
      <c r="Y13" s="85">
        <v>34025.83</v>
      </c>
      <c r="Z13" s="85">
        <v>105568.02</v>
      </c>
      <c r="AA13" s="85"/>
      <c r="AB13" s="44">
        <v>34025.83</v>
      </c>
      <c r="AC13" s="44">
        <v>110384.35</v>
      </c>
      <c r="AD13" s="44"/>
      <c r="AE13" s="44">
        <v>34025.83</v>
      </c>
      <c r="AF13" s="44">
        <v>110678.16</v>
      </c>
      <c r="AG13" s="47"/>
      <c r="AH13" s="44">
        <v>34025.83</v>
      </c>
      <c r="AI13" s="85">
        <v>110678.16</v>
      </c>
      <c r="AJ13" s="85"/>
      <c r="AK13" s="44">
        <v>34025.83</v>
      </c>
      <c r="AL13" s="44">
        <v>110678.16</v>
      </c>
      <c r="AM13" s="44"/>
      <c r="AN13" s="44">
        <f aca="true" t="shared" si="1" ref="AN13:AN33">AK13+AH13+AE13+AB13+Y13+V13+S13+P13+M13+J13+G13+D13</f>
        <v>530684.1300000001</v>
      </c>
      <c r="AO13" s="44">
        <f>Plan2!AL13+Plan2!AI13+Plan2!AF13+Plan2!AC13+Plan2!Z13+Plan2!W13+Plan2!T13+Plan2!Q13+Plan2!N13+Plan2!K13+Plan2!H13+Plan2!E13</f>
        <v>1288395.7299999997</v>
      </c>
      <c r="AP13" s="44">
        <f aca="true" t="shared" si="2" ref="AP13:AP59">AM13+AJ13+AG13+AD13+AA13+X13+U13+R13+O13+L13+I13+F13</f>
        <v>0</v>
      </c>
      <c r="AQ13" s="110">
        <f>AP13+AO13+AN13</f>
        <v>1819079.8599999999</v>
      </c>
      <c r="AS13" s="44">
        <v>434886.96</v>
      </c>
      <c r="AT13" s="44">
        <v>1516208.41</v>
      </c>
      <c r="AU13" s="44">
        <v>0</v>
      </c>
      <c r="AV13" s="44">
        <v>0</v>
      </c>
      <c r="AW13" s="110">
        <f>SUM(AS13:AV13)</f>
        <v>1951095.3699999999</v>
      </c>
    </row>
    <row r="14" spans="1:49" ht="27.75" thickBot="1">
      <c r="A14" s="297"/>
      <c r="B14" s="102" t="s">
        <v>11</v>
      </c>
      <c r="C14" s="48" t="s">
        <v>18</v>
      </c>
      <c r="D14" s="49">
        <v>137630.22</v>
      </c>
      <c r="E14" s="49">
        <v>86526.88</v>
      </c>
      <c r="F14" s="50"/>
      <c r="G14" s="86">
        <v>57000</v>
      </c>
      <c r="H14" s="86">
        <v>86526.88</v>
      </c>
      <c r="I14" s="86"/>
      <c r="J14" s="49">
        <v>37652.22</v>
      </c>
      <c r="K14" s="49">
        <v>86526.88</v>
      </c>
      <c r="L14" s="49"/>
      <c r="M14" s="49">
        <v>37652.22</v>
      </c>
      <c r="N14" s="49">
        <v>86526.88</v>
      </c>
      <c r="O14" s="50"/>
      <c r="P14" s="49">
        <v>36902.22</v>
      </c>
      <c r="Q14" s="86">
        <v>86526.88</v>
      </c>
      <c r="R14" s="86"/>
      <c r="S14" s="49">
        <v>36902.22</v>
      </c>
      <c r="T14" s="49">
        <v>86526.88</v>
      </c>
      <c r="U14" s="49"/>
      <c r="V14" s="49">
        <v>36902.22</v>
      </c>
      <c r="W14" s="49">
        <v>86526.88</v>
      </c>
      <c r="X14" s="50"/>
      <c r="Y14" s="86">
        <v>36902.22</v>
      </c>
      <c r="Z14" s="86">
        <v>86548.32</v>
      </c>
      <c r="AA14" s="86"/>
      <c r="AB14" s="49">
        <v>36902.22</v>
      </c>
      <c r="AC14" s="49">
        <v>90135.87</v>
      </c>
      <c r="AD14" s="49"/>
      <c r="AE14" s="49">
        <v>36902.22</v>
      </c>
      <c r="AF14" s="49">
        <v>90670.5</v>
      </c>
      <c r="AG14" s="50"/>
      <c r="AH14" s="49">
        <v>36902.22</v>
      </c>
      <c r="AI14" s="86">
        <v>90670.5</v>
      </c>
      <c r="AJ14" s="86"/>
      <c r="AK14" s="49">
        <v>36902.22</v>
      </c>
      <c r="AL14" s="49">
        <v>90670.5</v>
      </c>
      <c r="AM14" s="49"/>
      <c r="AN14" s="49">
        <f t="shared" si="1"/>
        <v>565152.4199999999</v>
      </c>
      <c r="AO14" s="49">
        <f>Plan2!AL14+Plan2!AI14+Plan2!AF14+Plan2!AC14+Plan2!Z14+Plan2!W14+Plan2!T14+Plan2!Q14+Plan2!N14+Plan2!K14+Plan2!H14+Plan2!E14</f>
        <v>1054383.85</v>
      </c>
      <c r="AP14" s="49">
        <f t="shared" si="2"/>
        <v>0</v>
      </c>
      <c r="AQ14" s="111">
        <f>AP14+AO14+AN14</f>
        <v>1619536.27</v>
      </c>
      <c r="AS14" s="49">
        <v>651099.12</v>
      </c>
      <c r="AT14" s="49">
        <v>1195120.69</v>
      </c>
      <c r="AU14" s="49"/>
      <c r="AV14" s="49">
        <v>700000</v>
      </c>
      <c r="AW14" s="111">
        <f>SUM(AS14:AV14)</f>
        <v>2546219.81</v>
      </c>
    </row>
    <row r="15" spans="1:49" ht="27.75" thickBot="1" thickTop="1">
      <c r="A15" s="290" t="s">
        <v>23</v>
      </c>
      <c r="B15" s="97" t="s">
        <v>12</v>
      </c>
      <c r="C15" s="51" t="s">
        <v>19</v>
      </c>
      <c r="D15" s="40">
        <v>165000</v>
      </c>
      <c r="E15" s="56">
        <v>80765.7</v>
      </c>
      <c r="F15" s="52"/>
      <c r="G15" s="87">
        <v>165000</v>
      </c>
      <c r="H15" s="87">
        <v>80765.7</v>
      </c>
      <c r="I15" s="87"/>
      <c r="J15" s="40">
        <v>165000</v>
      </c>
      <c r="K15" s="40">
        <v>80765.7</v>
      </c>
      <c r="L15" s="40"/>
      <c r="M15" s="40">
        <v>160105.22</v>
      </c>
      <c r="N15" s="40">
        <v>80765.7</v>
      </c>
      <c r="O15" s="52"/>
      <c r="P15" s="40">
        <v>46355.22</v>
      </c>
      <c r="Q15" s="87">
        <v>80765.7</v>
      </c>
      <c r="R15" s="87"/>
      <c r="S15" s="40">
        <v>46355.22</v>
      </c>
      <c r="T15" s="40">
        <v>80765.7</v>
      </c>
      <c r="U15" s="40"/>
      <c r="V15" s="40">
        <v>46355.22</v>
      </c>
      <c r="W15" s="40">
        <v>80765.7</v>
      </c>
      <c r="X15" s="52"/>
      <c r="Y15" s="87">
        <v>46355.22</v>
      </c>
      <c r="Z15" s="87">
        <v>80771.69</v>
      </c>
      <c r="AA15" s="87"/>
      <c r="AB15" s="40">
        <v>46355.22</v>
      </c>
      <c r="AC15" s="40">
        <v>84299.21</v>
      </c>
      <c r="AD15" s="40"/>
      <c r="AE15" s="40">
        <v>46355.22</v>
      </c>
      <c r="AF15" s="40">
        <v>84575.1</v>
      </c>
      <c r="AG15" s="52"/>
      <c r="AH15" s="40">
        <v>46355.22</v>
      </c>
      <c r="AI15" s="87">
        <v>84575.1</v>
      </c>
      <c r="AJ15" s="87"/>
      <c r="AK15" s="40">
        <v>46355.22</v>
      </c>
      <c r="AL15" s="40">
        <v>84575.1</v>
      </c>
      <c r="AM15" s="40"/>
      <c r="AN15" s="40">
        <f t="shared" si="1"/>
        <v>1025946.98</v>
      </c>
      <c r="AO15" s="40">
        <f>Plan2!AL15+Plan2!AI15+Plan2!AF15+Plan2!AC15+Plan2!Z15+Plan2!W15+Plan2!T15+Plan2!Q15+Plan2!N15+Plan2!K15+Plan2!H15+Plan2!E15</f>
        <v>984156.0999999997</v>
      </c>
      <c r="AP15" s="40">
        <f t="shared" si="2"/>
        <v>0</v>
      </c>
      <c r="AQ15" s="112">
        <f>AP15+AO15+AN15</f>
        <v>2010103.0799999996</v>
      </c>
      <c r="AS15" s="40">
        <v>650764.56</v>
      </c>
      <c r="AT15" s="40">
        <v>794717.16</v>
      </c>
      <c r="AU15" s="40">
        <v>0</v>
      </c>
      <c r="AV15" s="40">
        <v>263214</v>
      </c>
      <c r="AW15" s="112">
        <f>SUM(AS15:AV15)</f>
        <v>1708695.7200000002</v>
      </c>
    </row>
    <row r="16" spans="1:49" ht="23.25" thickTop="1">
      <c r="A16" s="291"/>
      <c r="B16" s="290" t="s">
        <v>13</v>
      </c>
      <c r="C16" s="43" t="s">
        <v>6</v>
      </c>
      <c r="D16" s="264">
        <v>40000</v>
      </c>
      <c r="E16" s="224">
        <v>120011</v>
      </c>
      <c r="F16" s="266"/>
      <c r="G16" s="260">
        <v>50000</v>
      </c>
      <c r="H16" s="260">
        <v>120011</v>
      </c>
      <c r="I16" s="260"/>
      <c r="J16" s="224">
        <v>50000</v>
      </c>
      <c r="K16" s="224">
        <v>120011</v>
      </c>
      <c r="L16" s="224"/>
      <c r="M16" s="264">
        <v>69551.67</v>
      </c>
      <c r="N16" s="224">
        <v>120011</v>
      </c>
      <c r="O16" s="266"/>
      <c r="P16" s="264">
        <v>68851.67</v>
      </c>
      <c r="Q16" s="260">
        <v>120011</v>
      </c>
      <c r="R16" s="260"/>
      <c r="S16" s="224">
        <v>35651.67</v>
      </c>
      <c r="T16" s="224">
        <v>120011</v>
      </c>
      <c r="U16" s="224"/>
      <c r="V16" s="264">
        <v>45375.67</v>
      </c>
      <c r="W16" s="224">
        <v>120106.79</v>
      </c>
      <c r="X16" s="266"/>
      <c r="Y16" s="260">
        <v>43875.67</v>
      </c>
      <c r="Z16" s="260">
        <v>120146.55</v>
      </c>
      <c r="AA16" s="260"/>
      <c r="AB16" s="224">
        <v>43875.67</v>
      </c>
      <c r="AC16" s="224">
        <v>124935.7</v>
      </c>
      <c r="AD16" s="224"/>
      <c r="AE16" s="264">
        <v>43875.67</v>
      </c>
      <c r="AF16" s="224">
        <v>125352.76</v>
      </c>
      <c r="AG16" s="266"/>
      <c r="AH16" s="264">
        <v>43875.67</v>
      </c>
      <c r="AI16" s="260">
        <v>125352.76</v>
      </c>
      <c r="AJ16" s="260"/>
      <c r="AK16" s="224">
        <v>43875.67</v>
      </c>
      <c r="AL16" s="224">
        <v>125352.76</v>
      </c>
      <c r="AM16" s="224"/>
      <c r="AN16" s="224">
        <f t="shared" si="1"/>
        <v>578809.0299999999</v>
      </c>
      <c r="AO16" s="224">
        <f>Plan2!AL16+Plan2!AI16+Plan2!AF16+Plan2!AC16+Plan2!Z16+Plan2!W16+Plan2!T16+Plan2!Q16+Plan2!N16+Plan2!K16+Plan2!H16+Plan2!E16</f>
        <v>1461313.32</v>
      </c>
      <c r="AP16" s="224">
        <f t="shared" si="2"/>
        <v>0</v>
      </c>
      <c r="AQ16" s="238">
        <f aca="true" t="shared" si="3" ref="AQ16:AQ28">AP16+AO16+AN16</f>
        <v>2040122.35</v>
      </c>
      <c r="AS16" s="224">
        <v>1623983.77</v>
      </c>
      <c r="AT16" s="224">
        <v>315997.92</v>
      </c>
      <c r="AU16" s="224"/>
      <c r="AV16" s="224">
        <v>280000</v>
      </c>
      <c r="AW16" s="238">
        <f aca="true" t="shared" si="4" ref="AW16:AW28">SUM(AS16:AV16)</f>
        <v>2219981.69</v>
      </c>
    </row>
    <row r="17" spans="1:49" ht="26.25" customHeight="1">
      <c r="A17" s="298"/>
      <c r="B17" s="299"/>
      <c r="C17" s="53" t="s">
        <v>7</v>
      </c>
      <c r="D17" s="264"/>
      <c r="E17" s="224"/>
      <c r="F17" s="266"/>
      <c r="G17" s="260"/>
      <c r="H17" s="260"/>
      <c r="I17" s="260"/>
      <c r="J17" s="224"/>
      <c r="K17" s="224"/>
      <c r="L17" s="224"/>
      <c r="M17" s="264"/>
      <c r="N17" s="224"/>
      <c r="O17" s="266"/>
      <c r="P17" s="264"/>
      <c r="Q17" s="260"/>
      <c r="R17" s="260"/>
      <c r="S17" s="224"/>
      <c r="T17" s="224"/>
      <c r="U17" s="224"/>
      <c r="V17" s="264"/>
      <c r="W17" s="224"/>
      <c r="X17" s="266"/>
      <c r="Y17" s="260"/>
      <c r="Z17" s="260"/>
      <c r="AA17" s="260"/>
      <c r="AB17" s="224"/>
      <c r="AC17" s="224"/>
      <c r="AD17" s="224"/>
      <c r="AE17" s="264"/>
      <c r="AF17" s="224"/>
      <c r="AG17" s="266"/>
      <c r="AH17" s="264"/>
      <c r="AI17" s="260"/>
      <c r="AJ17" s="260"/>
      <c r="AK17" s="224"/>
      <c r="AL17" s="224"/>
      <c r="AM17" s="224"/>
      <c r="AN17" s="224">
        <f t="shared" si="1"/>
        <v>0</v>
      </c>
      <c r="AO17" s="224">
        <f>Plan2!AL17+Plan2!AI17+Plan2!AF17+Plan2!AC17+Plan2!Z17+Plan2!W17+Plan2!T17+Plan2!Q17+Plan2!N17+Plan2!K17+Plan2!H17+Plan2!E17</f>
        <v>0</v>
      </c>
      <c r="AP17" s="224">
        <f t="shared" si="2"/>
        <v>0</v>
      </c>
      <c r="AQ17" s="238">
        <f t="shared" si="3"/>
        <v>0</v>
      </c>
      <c r="AS17" s="224"/>
      <c r="AT17" s="224"/>
      <c r="AU17" s="224"/>
      <c r="AV17" s="224"/>
      <c r="AW17" s="238">
        <f t="shared" si="4"/>
        <v>0</v>
      </c>
    </row>
    <row r="18" spans="1:49" ht="23.25" thickBot="1">
      <c r="A18" s="292"/>
      <c r="B18" s="292"/>
      <c r="C18" s="54" t="s">
        <v>72</v>
      </c>
      <c r="D18" s="273"/>
      <c r="E18" s="240"/>
      <c r="F18" s="275"/>
      <c r="G18" s="274"/>
      <c r="H18" s="274"/>
      <c r="I18" s="274"/>
      <c r="J18" s="240"/>
      <c r="K18" s="240"/>
      <c r="L18" s="240"/>
      <c r="M18" s="273"/>
      <c r="N18" s="240"/>
      <c r="O18" s="275"/>
      <c r="P18" s="273"/>
      <c r="Q18" s="274"/>
      <c r="R18" s="274"/>
      <c r="S18" s="240"/>
      <c r="T18" s="240"/>
      <c r="U18" s="240"/>
      <c r="V18" s="273"/>
      <c r="W18" s="240"/>
      <c r="X18" s="275"/>
      <c r="Y18" s="274"/>
      <c r="Z18" s="274"/>
      <c r="AA18" s="274"/>
      <c r="AB18" s="240"/>
      <c r="AC18" s="240"/>
      <c r="AD18" s="240"/>
      <c r="AE18" s="273"/>
      <c r="AF18" s="240"/>
      <c r="AG18" s="275"/>
      <c r="AH18" s="273"/>
      <c r="AI18" s="274"/>
      <c r="AJ18" s="274"/>
      <c r="AK18" s="240"/>
      <c r="AL18" s="240"/>
      <c r="AM18" s="240"/>
      <c r="AN18" s="240">
        <f t="shared" si="1"/>
        <v>0</v>
      </c>
      <c r="AO18" s="240">
        <f>Plan2!AL18+Plan2!AI18+Plan2!AF18+Plan2!AC18+Plan2!Z18+Plan2!W18+Plan2!T18+Plan2!Q18+Plan2!N18+Plan2!K18+Plan2!H18+Plan2!E18</f>
        <v>0</v>
      </c>
      <c r="AP18" s="240">
        <f t="shared" si="2"/>
        <v>0</v>
      </c>
      <c r="AQ18" s="239">
        <f t="shared" si="3"/>
        <v>0</v>
      </c>
      <c r="AS18" s="240"/>
      <c r="AT18" s="240"/>
      <c r="AU18" s="240"/>
      <c r="AV18" s="240"/>
      <c r="AW18" s="239">
        <f t="shared" si="4"/>
        <v>0</v>
      </c>
    </row>
    <row r="19" spans="1:49" ht="17.25" customHeight="1" thickTop="1">
      <c r="A19" s="290" t="s">
        <v>27</v>
      </c>
      <c r="B19" s="290" t="s">
        <v>20</v>
      </c>
      <c r="C19" s="55" t="s">
        <v>1</v>
      </c>
      <c r="D19" s="271">
        <v>566450.32</v>
      </c>
      <c r="E19" s="241">
        <v>243862.03</v>
      </c>
      <c r="F19" s="272"/>
      <c r="G19" s="270">
        <v>566802.52</v>
      </c>
      <c r="H19" s="270">
        <v>243862.03</v>
      </c>
      <c r="I19" s="270"/>
      <c r="J19" s="241">
        <v>600000</v>
      </c>
      <c r="K19" s="241">
        <v>243862.03</v>
      </c>
      <c r="L19" s="241"/>
      <c r="M19" s="271">
        <v>566922.52</v>
      </c>
      <c r="N19" s="241">
        <v>243862.03</v>
      </c>
      <c r="O19" s="272"/>
      <c r="P19" s="271">
        <v>526864.82</v>
      </c>
      <c r="Q19" s="270">
        <v>243862.03</v>
      </c>
      <c r="R19" s="270"/>
      <c r="S19" s="241">
        <v>324373.66</v>
      </c>
      <c r="T19" s="241">
        <v>243862.03</v>
      </c>
      <c r="U19" s="241"/>
      <c r="V19" s="271">
        <v>379311.07</v>
      </c>
      <c r="W19" s="241">
        <v>243862.03</v>
      </c>
      <c r="X19" s="272"/>
      <c r="Y19" s="270">
        <v>469514.82</v>
      </c>
      <c r="Z19" s="270">
        <v>244071.31</v>
      </c>
      <c r="AA19" s="270"/>
      <c r="AB19" s="241">
        <v>498673.27</v>
      </c>
      <c r="AC19" s="241">
        <v>254624.7</v>
      </c>
      <c r="AD19" s="241"/>
      <c r="AE19" s="271">
        <v>511598.57</v>
      </c>
      <c r="AF19" s="241">
        <v>255778.9</v>
      </c>
      <c r="AG19" s="272"/>
      <c r="AH19" s="271">
        <v>1088158.57</v>
      </c>
      <c r="AI19" s="270">
        <v>255778.9</v>
      </c>
      <c r="AJ19" s="270"/>
      <c r="AK19" s="241">
        <v>1089106.57</v>
      </c>
      <c r="AL19" s="241">
        <v>255778.9</v>
      </c>
      <c r="AM19" s="241"/>
      <c r="AN19" s="241">
        <f t="shared" si="1"/>
        <v>7187776.709999999</v>
      </c>
      <c r="AO19" s="241">
        <f>Plan2!AL19+Plan2!AI19+Plan2!AF19+Plan2!AC19+Plan2!Z19+Plan2!W19+Plan2!T19+Plan2!Q19+Plan2!N19+Plan2!K19+Plan2!H19+Plan2!E19</f>
        <v>2973066.9199999995</v>
      </c>
      <c r="AP19" s="241">
        <f t="shared" si="2"/>
        <v>0</v>
      </c>
      <c r="AQ19" s="248">
        <f t="shared" si="3"/>
        <v>10160843.629999999</v>
      </c>
      <c r="AS19" s="241">
        <v>6501706</v>
      </c>
      <c r="AT19" s="241">
        <v>4323778.31</v>
      </c>
      <c r="AU19" s="241"/>
      <c r="AV19" s="241"/>
      <c r="AW19" s="248">
        <f t="shared" si="4"/>
        <v>10825484.309999999</v>
      </c>
    </row>
    <row r="20" spans="1:49" ht="26.25" customHeight="1">
      <c r="A20" s="291"/>
      <c r="B20" s="291"/>
      <c r="C20" s="46" t="s">
        <v>2</v>
      </c>
      <c r="D20" s="264"/>
      <c r="E20" s="224"/>
      <c r="F20" s="266"/>
      <c r="G20" s="260"/>
      <c r="H20" s="260"/>
      <c r="I20" s="260"/>
      <c r="J20" s="224"/>
      <c r="K20" s="224"/>
      <c r="L20" s="224"/>
      <c r="M20" s="264"/>
      <c r="N20" s="224"/>
      <c r="O20" s="266"/>
      <c r="P20" s="264"/>
      <c r="Q20" s="260"/>
      <c r="R20" s="260"/>
      <c r="S20" s="224"/>
      <c r="T20" s="224"/>
      <c r="U20" s="224"/>
      <c r="V20" s="264"/>
      <c r="W20" s="224"/>
      <c r="X20" s="266"/>
      <c r="Y20" s="260"/>
      <c r="Z20" s="260"/>
      <c r="AA20" s="260"/>
      <c r="AB20" s="224"/>
      <c r="AC20" s="224"/>
      <c r="AD20" s="224"/>
      <c r="AE20" s="264"/>
      <c r="AF20" s="224"/>
      <c r="AG20" s="266"/>
      <c r="AH20" s="264"/>
      <c r="AI20" s="260"/>
      <c r="AJ20" s="260"/>
      <c r="AK20" s="224"/>
      <c r="AL20" s="224"/>
      <c r="AM20" s="224"/>
      <c r="AN20" s="224">
        <f t="shared" si="1"/>
        <v>0</v>
      </c>
      <c r="AO20" s="224">
        <f>Plan2!AL20+Plan2!AI20+Plan2!AF20+Plan2!AC20+Plan2!Z20+Plan2!W20+Plan2!T20+Plan2!Q20+Plan2!N20+Plan2!K20+Plan2!H20+Plan2!E20</f>
        <v>0</v>
      </c>
      <c r="AP20" s="224">
        <f t="shared" si="2"/>
        <v>0</v>
      </c>
      <c r="AQ20" s="238">
        <f t="shared" si="3"/>
        <v>0</v>
      </c>
      <c r="AS20" s="224"/>
      <c r="AT20" s="224"/>
      <c r="AU20" s="224"/>
      <c r="AV20" s="224"/>
      <c r="AW20" s="238">
        <f t="shared" si="4"/>
        <v>0</v>
      </c>
    </row>
    <row r="21" spans="1:49" ht="25.5" customHeight="1">
      <c r="A21" s="291"/>
      <c r="B21" s="291"/>
      <c r="C21" s="46" t="s">
        <v>3</v>
      </c>
      <c r="D21" s="264"/>
      <c r="E21" s="224"/>
      <c r="F21" s="266"/>
      <c r="G21" s="260"/>
      <c r="H21" s="260"/>
      <c r="I21" s="260"/>
      <c r="J21" s="224"/>
      <c r="K21" s="224"/>
      <c r="L21" s="224"/>
      <c r="M21" s="264"/>
      <c r="N21" s="224"/>
      <c r="O21" s="266"/>
      <c r="P21" s="264"/>
      <c r="Q21" s="260"/>
      <c r="R21" s="260"/>
      <c r="S21" s="224"/>
      <c r="T21" s="224"/>
      <c r="U21" s="224"/>
      <c r="V21" s="264"/>
      <c r="W21" s="224"/>
      <c r="X21" s="266"/>
      <c r="Y21" s="260"/>
      <c r="Z21" s="260"/>
      <c r="AA21" s="260"/>
      <c r="AB21" s="224"/>
      <c r="AC21" s="224"/>
      <c r="AD21" s="224"/>
      <c r="AE21" s="264"/>
      <c r="AF21" s="224"/>
      <c r="AG21" s="266"/>
      <c r="AH21" s="264"/>
      <c r="AI21" s="260"/>
      <c r="AJ21" s="260"/>
      <c r="AK21" s="224"/>
      <c r="AL21" s="224"/>
      <c r="AM21" s="224"/>
      <c r="AN21" s="224">
        <f t="shared" si="1"/>
        <v>0</v>
      </c>
      <c r="AO21" s="224">
        <f>Plan2!AL21+Plan2!AI21+Plan2!AF21+Plan2!AC21+Plan2!Z21+Plan2!W21+Plan2!T21+Plan2!Q21+Plan2!N21+Plan2!K21+Plan2!H21+Plan2!E21</f>
        <v>0</v>
      </c>
      <c r="AP21" s="224">
        <f t="shared" si="2"/>
        <v>0</v>
      </c>
      <c r="AQ21" s="238">
        <f t="shared" si="3"/>
        <v>0</v>
      </c>
      <c r="AS21" s="224"/>
      <c r="AT21" s="224"/>
      <c r="AU21" s="224"/>
      <c r="AV21" s="224"/>
      <c r="AW21" s="238">
        <f t="shared" si="4"/>
        <v>0</v>
      </c>
    </row>
    <row r="22" spans="1:49" ht="18" customHeight="1">
      <c r="A22" s="291"/>
      <c r="B22" s="291"/>
      <c r="C22" s="57" t="s">
        <v>37</v>
      </c>
      <c r="D22" s="264"/>
      <c r="E22" s="224"/>
      <c r="F22" s="266"/>
      <c r="G22" s="260"/>
      <c r="H22" s="260"/>
      <c r="I22" s="260"/>
      <c r="J22" s="224"/>
      <c r="K22" s="224"/>
      <c r="L22" s="224"/>
      <c r="M22" s="264"/>
      <c r="N22" s="224"/>
      <c r="O22" s="266"/>
      <c r="P22" s="264"/>
      <c r="Q22" s="260"/>
      <c r="R22" s="260"/>
      <c r="S22" s="224"/>
      <c r="T22" s="224"/>
      <c r="U22" s="224"/>
      <c r="V22" s="264"/>
      <c r="W22" s="224"/>
      <c r="X22" s="266"/>
      <c r="Y22" s="260"/>
      <c r="Z22" s="260"/>
      <c r="AA22" s="260"/>
      <c r="AB22" s="224"/>
      <c r="AC22" s="224"/>
      <c r="AD22" s="224"/>
      <c r="AE22" s="264"/>
      <c r="AF22" s="224"/>
      <c r="AG22" s="266"/>
      <c r="AH22" s="264"/>
      <c r="AI22" s="260"/>
      <c r="AJ22" s="260"/>
      <c r="AK22" s="224"/>
      <c r="AL22" s="224"/>
      <c r="AM22" s="224"/>
      <c r="AN22" s="224">
        <f t="shared" si="1"/>
        <v>0</v>
      </c>
      <c r="AO22" s="224">
        <f>Plan2!AL22+Plan2!AI22+Plan2!AF22+Plan2!AC22+Plan2!Z22+Plan2!W22+Plan2!T22+Plan2!Q22+Plan2!N22+Plan2!K22+Plan2!H22+Plan2!E22</f>
        <v>0</v>
      </c>
      <c r="AP22" s="224">
        <f t="shared" si="2"/>
        <v>0</v>
      </c>
      <c r="AQ22" s="238">
        <f t="shared" si="3"/>
        <v>0</v>
      </c>
      <c r="AS22" s="224"/>
      <c r="AT22" s="224"/>
      <c r="AU22" s="224"/>
      <c r="AV22" s="224"/>
      <c r="AW22" s="238">
        <f t="shared" si="4"/>
        <v>0</v>
      </c>
    </row>
    <row r="23" spans="1:49" ht="24.75" customHeight="1" thickBot="1">
      <c r="A23" s="292"/>
      <c r="B23" s="292"/>
      <c r="C23" s="58" t="s">
        <v>4</v>
      </c>
      <c r="D23" s="264"/>
      <c r="E23" s="224"/>
      <c r="F23" s="266"/>
      <c r="G23" s="260"/>
      <c r="H23" s="260"/>
      <c r="I23" s="260"/>
      <c r="J23" s="224"/>
      <c r="K23" s="224"/>
      <c r="L23" s="224"/>
      <c r="M23" s="264"/>
      <c r="N23" s="224"/>
      <c r="O23" s="266"/>
      <c r="P23" s="264"/>
      <c r="Q23" s="260"/>
      <c r="R23" s="260"/>
      <c r="S23" s="224"/>
      <c r="T23" s="224"/>
      <c r="U23" s="224"/>
      <c r="V23" s="264"/>
      <c r="W23" s="224"/>
      <c r="X23" s="266"/>
      <c r="Y23" s="260"/>
      <c r="Z23" s="260"/>
      <c r="AA23" s="260"/>
      <c r="AB23" s="224"/>
      <c r="AC23" s="224"/>
      <c r="AD23" s="224"/>
      <c r="AE23" s="264"/>
      <c r="AF23" s="224"/>
      <c r="AG23" s="266"/>
      <c r="AH23" s="264"/>
      <c r="AI23" s="260"/>
      <c r="AJ23" s="260"/>
      <c r="AK23" s="224"/>
      <c r="AL23" s="224"/>
      <c r="AM23" s="224"/>
      <c r="AN23" s="224">
        <f t="shared" si="1"/>
        <v>0</v>
      </c>
      <c r="AO23" s="224">
        <f>Plan2!AL23+Plan2!AI23+Plan2!AF23+Plan2!AC23+Plan2!Z23+Plan2!W23+Plan2!T23+Plan2!Q23+Plan2!N23+Plan2!K23+Plan2!H23+Plan2!E23</f>
        <v>0</v>
      </c>
      <c r="AP23" s="224">
        <f t="shared" si="2"/>
        <v>0</v>
      </c>
      <c r="AQ23" s="238">
        <f t="shared" si="3"/>
        <v>0</v>
      </c>
      <c r="AS23" s="224"/>
      <c r="AT23" s="224"/>
      <c r="AU23" s="224"/>
      <c r="AV23" s="224"/>
      <c r="AW23" s="238">
        <f t="shared" si="4"/>
        <v>0</v>
      </c>
    </row>
    <row r="24" spans="1:49" ht="27" customHeight="1" thickTop="1">
      <c r="A24" s="293" t="s">
        <v>14</v>
      </c>
      <c r="B24" s="293" t="s">
        <v>20</v>
      </c>
      <c r="C24" s="59" t="s">
        <v>5</v>
      </c>
      <c r="D24" s="264"/>
      <c r="E24" s="224"/>
      <c r="F24" s="266"/>
      <c r="G24" s="260"/>
      <c r="H24" s="260"/>
      <c r="I24" s="260"/>
      <c r="J24" s="224"/>
      <c r="K24" s="224"/>
      <c r="L24" s="224"/>
      <c r="M24" s="264"/>
      <c r="N24" s="224"/>
      <c r="O24" s="266"/>
      <c r="P24" s="264"/>
      <c r="Q24" s="260"/>
      <c r="R24" s="260"/>
      <c r="S24" s="224"/>
      <c r="T24" s="224"/>
      <c r="U24" s="224"/>
      <c r="V24" s="264"/>
      <c r="W24" s="224"/>
      <c r="X24" s="266"/>
      <c r="Y24" s="260"/>
      <c r="Z24" s="260"/>
      <c r="AA24" s="260"/>
      <c r="AB24" s="224"/>
      <c r="AC24" s="224"/>
      <c r="AD24" s="224"/>
      <c r="AE24" s="264"/>
      <c r="AF24" s="224"/>
      <c r="AG24" s="266"/>
      <c r="AH24" s="264"/>
      <c r="AI24" s="260"/>
      <c r="AJ24" s="260"/>
      <c r="AK24" s="224"/>
      <c r="AL24" s="224"/>
      <c r="AM24" s="224"/>
      <c r="AN24" s="224">
        <f t="shared" si="1"/>
        <v>0</v>
      </c>
      <c r="AO24" s="224">
        <f>Plan2!AL24+Plan2!AI24+Plan2!AF24+Plan2!AC24+Plan2!Z24+Plan2!W24+Plan2!T24+Plan2!Q24+Plan2!N24+Plan2!K24+Plan2!H24+Plan2!E24</f>
        <v>0</v>
      </c>
      <c r="AP24" s="224">
        <f t="shared" si="2"/>
        <v>0</v>
      </c>
      <c r="AQ24" s="238">
        <f t="shared" si="3"/>
        <v>0</v>
      </c>
      <c r="AS24" s="224"/>
      <c r="AT24" s="224"/>
      <c r="AU24" s="224"/>
      <c r="AV24" s="224"/>
      <c r="AW24" s="238">
        <f t="shared" si="4"/>
        <v>0</v>
      </c>
    </row>
    <row r="25" spans="1:49" ht="11.25">
      <c r="A25" s="286"/>
      <c r="B25" s="286"/>
      <c r="C25" s="46" t="s">
        <v>30</v>
      </c>
      <c r="D25" s="264"/>
      <c r="E25" s="224"/>
      <c r="F25" s="266"/>
      <c r="G25" s="260"/>
      <c r="H25" s="260"/>
      <c r="I25" s="260"/>
      <c r="J25" s="224"/>
      <c r="K25" s="224"/>
      <c r="L25" s="224"/>
      <c r="M25" s="264"/>
      <c r="N25" s="224"/>
      <c r="O25" s="266"/>
      <c r="P25" s="264"/>
      <c r="Q25" s="260"/>
      <c r="R25" s="260"/>
      <c r="S25" s="224"/>
      <c r="T25" s="224"/>
      <c r="U25" s="224"/>
      <c r="V25" s="264"/>
      <c r="W25" s="224"/>
      <c r="X25" s="266"/>
      <c r="Y25" s="260"/>
      <c r="Z25" s="260"/>
      <c r="AA25" s="260"/>
      <c r="AB25" s="224"/>
      <c r="AC25" s="224"/>
      <c r="AD25" s="224"/>
      <c r="AE25" s="264"/>
      <c r="AF25" s="224"/>
      <c r="AG25" s="266"/>
      <c r="AH25" s="264"/>
      <c r="AI25" s="260"/>
      <c r="AJ25" s="260"/>
      <c r="AK25" s="224"/>
      <c r="AL25" s="224"/>
      <c r="AM25" s="224"/>
      <c r="AN25" s="224">
        <f t="shared" si="1"/>
        <v>0</v>
      </c>
      <c r="AO25" s="224">
        <f>Plan2!AL25+Plan2!AI25+Plan2!AF25+Plan2!AC25+Plan2!Z25+Plan2!W25+Plan2!T25+Plan2!Q25+Plan2!N25+Plan2!K25+Plan2!H25+Plan2!E25</f>
        <v>0</v>
      </c>
      <c r="AP25" s="224">
        <f t="shared" si="2"/>
        <v>0</v>
      </c>
      <c r="AQ25" s="238">
        <f t="shared" si="3"/>
        <v>0</v>
      </c>
      <c r="AS25" s="224"/>
      <c r="AT25" s="224"/>
      <c r="AU25" s="224"/>
      <c r="AV25" s="224"/>
      <c r="AW25" s="238">
        <f t="shared" si="4"/>
        <v>0</v>
      </c>
    </row>
    <row r="26" spans="1:49" ht="18" customHeight="1">
      <c r="A26" s="286"/>
      <c r="B26" s="286"/>
      <c r="C26" s="43" t="s">
        <v>31</v>
      </c>
      <c r="D26" s="264"/>
      <c r="E26" s="224"/>
      <c r="F26" s="266"/>
      <c r="G26" s="260"/>
      <c r="H26" s="260"/>
      <c r="I26" s="260"/>
      <c r="J26" s="224"/>
      <c r="K26" s="224"/>
      <c r="L26" s="224"/>
      <c r="M26" s="264"/>
      <c r="N26" s="224"/>
      <c r="O26" s="266"/>
      <c r="P26" s="264"/>
      <c r="Q26" s="260"/>
      <c r="R26" s="260"/>
      <c r="S26" s="224"/>
      <c r="T26" s="224"/>
      <c r="U26" s="224"/>
      <c r="V26" s="264"/>
      <c r="W26" s="224"/>
      <c r="X26" s="266"/>
      <c r="Y26" s="260"/>
      <c r="Z26" s="260"/>
      <c r="AA26" s="260"/>
      <c r="AB26" s="224"/>
      <c r="AC26" s="224"/>
      <c r="AD26" s="224"/>
      <c r="AE26" s="264"/>
      <c r="AF26" s="224"/>
      <c r="AG26" s="266"/>
      <c r="AH26" s="264"/>
      <c r="AI26" s="260"/>
      <c r="AJ26" s="260"/>
      <c r="AK26" s="224"/>
      <c r="AL26" s="224"/>
      <c r="AM26" s="224"/>
      <c r="AN26" s="224">
        <f t="shared" si="1"/>
        <v>0</v>
      </c>
      <c r="AO26" s="224">
        <f>Plan2!AL26+Plan2!AI26+Plan2!AF26+Plan2!AC26+Plan2!Z26+Plan2!W26+Plan2!T26+Plan2!Q26+Plan2!N26+Plan2!K26+Plan2!H26+Plan2!E26</f>
        <v>0</v>
      </c>
      <c r="AP26" s="224">
        <f t="shared" si="2"/>
        <v>0</v>
      </c>
      <c r="AQ26" s="238">
        <f t="shared" si="3"/>
        <v>0</v>
      </c>
      <c r="AS26" s="224"/>
      <c r="AT26" s="224"/>
      <c r="AU26" s="224"/>
      <c r="AV26" s="224"/>
      <c r="AW26" s="238">
        <f t="shared" si="4"/>
        <v>0</v>
      </c>
    </row>
    <row r="27" spans="1:49" ht="22.5">
      <c r="A27" s="286"/>
      <c r="B27" s="286" t="s">
        <v>21</v>
      </c>
      <c r="C27" s="43" t="s">
        <v>28</v>
      </c>
      <c r="D27" s="294">
        <f>Plan1!B13</f>
        <v>12798.657166666664</v>
      </c>
      <c r="E27" s="224">
        <v>55088.74</v>
      </c>
      <c r="F27" s="266"/>
      <c r="G27" s="288">
        <f>Plan1!C13</f>
        <v>12728.657166666664</v>
      </c>
      <c r="H27" s="260">
        <v>55088.74</v>
      </c>
      <c r="I27" s="260"/>
      <c r="J27" s="289">
        <f>Plan1!D13</f>
        <v>12798.657166666664</v>
      </c>
      <c r="K27" s="224">
        <v>55088.74</v>
      </c>
      <c r="L27" s="224"/>
      <c r="M27" s="264">
        <v>17000</v>
      </c>
      <c r="N27" s="224">
        <v>55088.74</v>
      </c>
      <c r="O27" s="266"/>
      <c r="P27" s="264">
        <v>17000</v>
      </c>
      <c r="Q27" s="260">
        <v>55088.74</v>
      </c>
      <c r="R27" s="260"/>
      <c r="S27" s="264">
        <v>17000</v>
      </c>
      <c r="T27" s="224">
        <v>55088.74</v>
      </c>
      <c r="U27" s="224"/>
      <c r="V27" s="264">
        <v>17000</v>
      </c>
      <c r="W27" s="224">
        <v>55088.74</v>
      </c>
      <c r="X27" s="266"/>
      <c r="Y27" s="264">
        <v>17000</v>
      </c>
      <c r="Z27" s="260">
        <v>55118.54</v>
      </c>
      <c r="AA27" s="260"/>
      <c r="AB27" s="264">
        <v>17000</v>
      </c>
      <c r="AC27" s="224">
        <v>57400.63</v>
      </c>
      <c r="AD27" s="224"/>
      <c r="AE27" s="264">
        <v>17000</v>
      </c>
      <c r="AF27" s="224">
        <v>57805.31</v>
      </c>
      <c r="AG27" s="266"/>
      <c r="AH27" s="264">
        <v>17000</v>
      </c>
      <c r="AI27" s="260">
        <v>57805.31</v>
      </c>
      <c r="AJ27" s="260"/>
      <c r="AK27" s="264">
        <v>17000</v>
      </c>
      <c r="AL27" s="224">
        <v>57805.31</v>
      </c>
      <c r="AM27" s="224"/>
      <c r="AN27" s="245">
        <f>AK27+AH27+AE27+AB27+Y27+V27+S27+P27+M27+J27+G27+D27</f>
        <v>191325.9715</v>
      </c>
      <c r="AO27" s="224">
        <f>Plan2!AL27+Plan2!AI27+Plan2!AF27+Plan2!AC27+Plan2!Z27+Plan2!W27+Plan2!T27+Plan2!Q27+Plan2!N27+Plan2!K27+Plan2!H27+Plan2!E27</f>
        <v>671556.2799999999</v>
      </c>
      <c r="AP27" s="224">
        <f t="shared" si="2"/>
        <v>0</v>
      </c>
      <c r="AQ27" s="238">
        <f>AP27+AO27+AN27</f>
        <v>862882.2514999999</v>
      </c>
      <c r="AS27" s="224">
        <v>205104</v>
      </c>
      <c r="AT27" s="224">
        <v>669163.23</v>
      </c>
      <c r="AU27" s="224"/>
      <c r="AV27" s="224"/>
      <c r="AW27" s="238">
        <f t="shared" si="4"/>
        <v>874267.23</v>
      </c>
    </row>
    <row r="28" spans="1:49" ht="23.25" thickBot="1">
      <c r="A28" s="287"/>
      <c r="B28" s="287"/>
      <c r="C28" s="54" t="s">
        <v>29</v>
      </c>
      <c r="D28" s="268"/>
      <c r="E28" s="247"/>
      <c r="F28" s="267"/>
      <c r="G28" s="269"/>
      <c r="H28" s="269"/>
      <c r="I28" s="269"/>
      <c r="J28" s="247"/>
      <c r="K28" s="247"/>
      <c r="L28" s="247"/>
      <c r="M28" s="268"/>
      <c r="N28" s="247"/>
      <c r="O28" s="267"/>
      <c r="P28" s="268"/>
      <c r="Q28" s="269"/>
      <c r="R28" s="269"/>
      <c r="S28" s="268"/>
      <c r="T28" s="247"/>
      <c r="U28" s="247"/>
      <c r="V28" s="268"/>
      <c r="W28" s="247"/>
      <c r="X28" s="267"/>
      <c r="Y28" s="268"/>
      <c r="Z28" s="269"/>
      <c r="AA28" s="269"/>
      <c r="AB28" s="268"/>
      <c r="AC28" s="247"/>
      <c r="AD28" s="247"/>
      <c r="AE28" s="268"/>
      <c r="AF28" s="247"/>
      <c r="AG28" s="267"/>
      <c r="AH28" s="268"/>
      <c r="AI28" s="269"/>
      <c r="AJ28" s="269"/>
      <c r="AK28" s="268"/>
      <c r="AL28" s="247"/>
      <c r="AM28" s="247"/>
      <c r="AN28" s="246">
        <f t="shared" si="1"/>
        <v>0</v>
      </c>
      <c r="AO28" s="247">
        <f>Plan2!AL28+Plan2!AI28+Plan2!AF28+Plan2!AC28+Plan2!Z28+Plan2!W28+Plan2!T28+Plan2!Q28+Plan2!N28+Plan2!K28+Plan2!H28+Plan2!E28</f>
        <v>0</v>
      </c>
      <c r="AP28" s="247">
        <f t="shared" si="2"/>
        <v>0</v>
      </c>
      <c r="AQ28" s="249">
        <f t="shared" si="3"/>
        <v>0</v>
      </c>
      <c r="AS28" s="247"/>
      <c r="AT28" s="247"/>
      <c r="AU28" s="247"/>
      <c r="AV28" s="247"/>
      <c r="AW28" s="249">
        <f t="shared" si="4"/>
        <v>0</v>
      </c>
    </row>
    <row r="29" spans="1:49" ht="54" customHeight="1" thickBot="1" thickTop="1">
      <c r="A29" s="98" t="s">
        <v>25</v>
      </c>
      <c r="B29" s="98" t="s">
        <v>26</v>
      </c>
      <c r="C29" s="61" t="s">
        <v>33</v>
      </c>
      <c r="D29" s="62">
        <v>113801.55</v>
      </c>
      <c r="E29" s="62">
        <v>188061.52</v>
      </c>
      <c r="F29" s="63"/>
      <c r="G29" s="84">
        <v>113801.55</v>
      </c>
      <c r="H29" s="84">
        <v>188061.52</v>
      </c>
      <c r="I29" s="83"/>
      <c r="J29" s="62">
        <v>128801.55</v>
      </c>
      <c r="K29" s="62">
        <v>188061.52</v>
      </c>
      <c r="L29" s="62"/>
      <c r="M29" s="62">
        <v>128801.55</v>
      </c>
      <c r="N29" s="62">
        <v>188061.52</v>
      </c>
      <c r="O29" s="63"/>
      <c r="P29" s="62">
        <v>113801.55</v>
      </c>
      <c r="Q29" s="84">
        <v>188061.52</v>
      </c>
      <c r="R29" s="83"/>
      <c r="S29" s="62">
        <v>113801.55</v>
      </c>
      <c r="T29" s="62">
        <v>190903.42</v>
      </c>
      <c r="U29" s="62"/>
      <c r="V29" s="62">
        <v>113801.55</v>
      </c>
      <c r="W29" s="62">
        <v>188373.34</v>
      </c>
      <c r="X29" s="63"/>
      <c r="Y29" s="84">
        <v>113801.55</v>
      </c>
      <c r="Z29" s="84">
        <v>188579.4</v>
      </c>
      <c r="AA29" s="83"/>
      <c r="AB29" s="62">
        <v>113801.55</v>
      </c>
      <c r="AC29" s="62">
        <v>197155.89</v>
      </c>
      <c r="AD29" s="62"/>
      <c r="AE29" s="62">
        <v>113801.55</v>
      </c>
      <c r="AF29" s="62">
        <v>198185.17</v>
      </c>
      <c r="AG29" s="63"/>
      <c r="AH29" s="62">
        <v>113801.55</v>
      </c>
      <c r="AI29" s="84">
        <v>198185.17</v>
      </c>
      <c r="AJ29" s="83"/>
      <c r="AK29" s="62">
        <v>113801.55</v>
      </c>
      <c r="AL29" s="62">
        <v>198185.17</v>
      </c>
      <c r="AM29" s="62"/>
      <c r="AN29" s="62">
        <f t="shared" si="1"/>
        <v>1395618.6000000003</v>
      </c>
      <c r="AO29" s="62">
        <f>Plan2!AL29+Plan2!AI29+Plan2!AF29+Plan2!AC29+Plan2!Z29+Plan2!W29+Plan2!T29+Plan2!Q29+Plan2!N29+Plan2!K29+Plan2!H29+Plan2!E29</f>
        <v>2299875.16</v>
      </c>
      <c r="AP29" s="62">
        <f t="shared" si="2"/>
        <v>0</v>
      </c>
      <c r="AQ29" s="113">
        <f>AP29+AO29+AN29</f>
        <v>3695493.7600000007</v>
      </c>
      <c r="AS29" s="62">
        <v>1914481.92</v>
      </c>
      <c r="AT29" s="62">
        <v>2453966.11</v>
      </c>
      <c r="AU29" s="62">
        <v>0</v>
      </c>
      <c r="AV29" s="62">
        <v>600000</v>
      </c>
      <c r="AW29" s="113">
        <f>SUM(AS29:AV29)</f>
        <v>4968448.029999999</v>
      </c>
    </row>
    <row r="30" spans="1:49" ht="38.25" customHeight="1" thickTop="1">
      <c r="A30" s="283" t="s">
        <v>40</v>
      </c>
      <c r="B30" s="283" t="s">
        <v>39</v>
      </c>
      <c r="C30" s="64" t="s">
        <v>34</v>
      </c>
      <c r="D30" s="263">
        <v>70000</v>
      </c>
      <c r="E30" s="223">
        <v>0</v>
      </c>
      <c r="F30" s="265"/>
      <c r="G30" s="259">
        <v>0</v>
      </c>
      <c r="H30" s="259"/>
      <c r="I30" s="259"/>
      <c r="J30" s="223">
        <v>0</v>
      </c>
      <c r="K30" s="223"/>
      <c r="L30" s="223"/>
      <c r="M30" s="263">
        <v>0</v>
      </c>
      <c r="N30" s="223"/>
      <c r="O30" s="265"/>
      <c r="P30" s="259">
        <v>0</v>
      </c>
      <c r="Q30" s="259"/>
      <c r="R30" s="259"/>
      <c r="S30" s="223"/>
      <c r="T30" s="223"/>
      <c r="U30" s="223"/>
      <c r="V30" s="263">
        <v>0</v>
      </c>
      <c r="W30" s="223"/>
      <c r="X30" s="265"/>
      <c r="Y30" s="259">
        <v>0</v>
      </c>
      <c r="Z30" s="259"/>
      <c r="AA30" s="259"/>
      <c r="AB30" s="223">
        <v>0</v>
      </c>
      <c r="AC30" s="223"/>
      <c r="AD30" s="223"/>
      <c r="AE30" s="263">
        <v>0</v>
      </c>
      <c r="AF30" s="223"/>
      <c r="AG30" s="265"/>
      <c r="AH30" s="259">
        <v>230000</v>
      </c>
      <c r="AI30" s="259"/>
      <c r="AJ30" s="259"/>
      <c r="AK30" s="223">
        <v>0</v>
      </c>
      <c r="AL30" s="223"/>
      <c r="AM30" s="223"/>
      <c r="AN30" s="223">
        <f t="shared" si="1"/>
        <v>300000</v>
      </c>
      <c r="AO30" s="223">
        <f>Plan2!AL30+Plan2!AI30+Plan2!AF30+Plan2!AC30+Plan2!Z30+Plan2!W30+Plan2!T30+Plan2!Q30+Plan2!N30+Plan2!K30+Plan2!H30+Plan2!E30</f>
        <v>0</v>
      </c>
      <c r="AP30" s="223">
        <f t="shared" si="2"/>
        <v>0</v>
      </c>
      <c r="AQ30" s="237">
        <f aca="true" t="shared" si="5" ref="AQ30:AQ50">AP30+AO30+AN30</f>
        <v>300000</v>
      </c>
      <c r="AS30" s="223">
        <v>300000</v>
      </c>
      <c r="AT30" s="223"/>
      <c r="AU30" s="223"/>
      <c r="AV30" s="223"/>
      <c r="AW30" s="237">
        <f aca="true" t="shared" si="6" ref="AW30:AW50">SUM(AS30:AV30)</f>
        <v>300000</v>
      </c>
    </row>
    <row r="31" spans="1:49" ht="36" customHeight="1">
      <c r="A31" s="284"/>
      <c r="B31" s="284"/>
      <c r="C31" s="65" t="s">
        <v>35</v>
      </c>
      <c r="D31" s="264"/>
      <c r="E31" s="224"/>
      <c r="F31" s="266"/>
      <c r="G31" s="260"/>
      <c r="H31" s="260"/>
      <c r="I31" s="260"/>
      <c r="J31" s="224"/>
      <c r="K31" s="224"/>
      <c r="L31" s="224"/>
      <c r="M31" s="264"/>
      <c r="N31" s="224"/>
      <c r="O31" s="266"/>
      <c r="P31" s="260"/>
      <c r="Q31" s="260"/>
      <c r="R31" s="260"/>
      <c r="S31" s="224"/>
      <c r="T31" s="224"/>
      <c r="U31" s="224"/>
      <c r="V31" s="264"/>
      <c r="W31" s="224"/>
      <c r="X31" s="266"/>
      <c r="Y31" s="260"/>
      <c r="Z31" s="260"/>
      <c r="AA31" s="260"/>
      <c r="AB31" s="224"/>
      <c r="AC31" s="224"/>
      <c r="AD31" s="224"/>
      <c r="AE31" s="264"/>
      <c r="AF31" s="224"/>
      <c r="AG31" s="266"/>
      <c r="AH31" s="260"/>
      <c r="AI31" s="260"/>
      <c r="AJ31" s="260"/>
      <c r="AK31" s="224"/>
      <c r="AL31" s="224"/>
      <c r="AM31" s="224"/>
      <c r="AN31" s="224">
        <f t="shared" si="1"/>
        <v>0</v>
      </c>
      <c r="AO31" s="224">
        <f>Plan2!AL31+Plan2!AI31+Plan2!AF31+Plan2!AC31+Plan2!Z31+Plan2!W31+Plan2!T31+Plan2!Q31+Plan2!N31+Plan2!K31+Plan2!H31+Plan2!E31</f>
        <v>0</v>
      </c>
      <c r="AP31" s="224">
        <f t="shared" si="2"/>
        <v>0</v>
      </c>
      <c r="AQ31" s="238">
        <f t="shared" si="5"/>
        <v>0</v>
      </c>
      <c r="AS31" s="224"/>
      <c r="AT31" s="224"/>
      <c r="AU31" s="224"/>
      <c r="AV31" s="224"/>
      <c r="AW31" s="238">
        <f t="shared" si="6"/>
        <v>0</v>
      </c>
    </row>
    <row r="32" spans="1:49" ht="21" customHeight="1">
      <c r="A32" s="284"/>
      <c r="B32" s="286" t="s">
        <v>24</v>
      </c>
      <c r="C32" s="66" t="s">
        <v>112</v>
      </c>
      <c r="D32" s="44">
        <v>0</v>
      </c>
      <c r="E32" s="44">
        <v>0</v>
      </c>
      <c r="F32" s="44"/>
      <c r="G32" s="85">
        <v>3000000</v>
      </c>
      <c r="H32" s="85"/>
      <c r="I32" s="85"/>
      <c r="J32" s="44">
        <v>3000000</v>
      </c>
      <c r="K32" s="44"/>
      <c r="L32" s="44"/>
      <c r="M32" s="44">
        <v>2500000</v>
      </c>
      <c r="N32" s="44"/>
      <c r="O32" s="179"/>
      <c r="P32" s="85">
        <v>300000</v>
      </c>
      <c r="Q32" s="85"/>
      <c r="R32" s="85"/>
      <c r="S32" s="44">
        <v>0</v>
      </c>
      <c r="T32" s="44"/>
      <c r="U32" s="44"/>
      <c r="V32" s="44">
        <v>0</v>
      </c>
      <c r="W32" s="44"/>
      <c r="X32" s="179"/>
      <c r="Y32" s="85"/>
      <c r="Z32" s="85"/>
      <c r="AA32" s="85"/>
      <c r="AB32" s="44"/>
      <c r="AC32" s="44"/>
      <c r="AD32" s="44"/>
      <c r="AE32" s="44">
        <v>0</v>
      </c>
      <c r="AF32" s="44"/>
      <c r="AG32" s="179"/>
      <c r="AH32" s="85">
        <v>0</v>
      </c>
      <c r="AI32" s="85"/>
      <c r="AJ32" s="85"/>
      <c r="AK32" s="44">
        <v>0</v>
      </c>
      <c r="AL32" s="44"/>
      <c r="AM32" s="44"/>
      <c r="AN32" s="44">
        <f t="shared" si="1"/>
        <v>8800000</v>
      </c>
      <c r="AO32" s="44">
        <f>Plan2!AL32+Plan2!AI32+Plan2!AF32+Plan2!AC32+Plan2!Z32+Plan2!W32+Plan2!T32+Plan2!Q32+Plan2!N32+Plan2!K32+Plan2!H32+Plan2!E32</f>
        <v>0</v>
      </c>
      <c r="AP32" s="44">
        <f t="shared" si="2"/>
        <v>0</v>
      </c>
      <c r="AQ32" s="163">
        <f t="shared" si="5"/>
        <v>8800000</v>
      </c>
      <c r="AS32" s="224">
        <v>5800000</v>
      </c>
      <c r="AT32" s="224"/>
      <c r="AU32" s="224"/>
      <c r="AV32" s="224"/>
      <c r="AW32" s="238">
        <f t="shared" si="6"/>
        <v>5800000</v>
      </c>
    </row>
    <row r="33" spans="1:49" ht="27" customHeight="1" thickBot="1">
      <c r="A33" s="285"/>
      <c r="B33" s="287"/>
      <c r="C33" s="67" t="s">
        <v>36</v>
      </c>
      <c r="D33" s="49"/>
      <c r="E33" s="49"/>
      <c r="F33" s="49"/>
      <c r="G33" s="86"/>
      <c r="H33" s="86"/>
      <c r="I33" s="86"/>
      <c r="J33" s="49"/>
      <c r="K33" s="49"/>
      <c r="L33" s="49"/>
      <c r="M33" s="49"/>
      <c r="N33" s="49"/>
      <c r="O33" s="180"/>
      <c r="P33" s="86">
        <v>900000</v>
      </c>
      <c r="Q33" s="86"/>
      <c r="R33" s="86"/>
      <c r="S33" s="49"/>
      <c r="T33" s="49"/>
      <c r="U33" s="49"/>
      <c r="V33" s="49"/>
      <c r="W33" s="49"/>
      <c r="X33" s="180"/>
      <c r="Y33" s="86"/>
      <c r="Z33" s="86"/>
      <c r="AA33" s="86"/>
      <c r="AB33" s="49"/>
      <c r="AC33" s="49"/>
      <c r="AD33" s="49"/>
      <c r="AE33" s="49"/>
      <c r="AF33" s="49"/>
      <c r="AG33" s="180"/>
      <c r="AH33" s="86"/>
      <c r="AI33" s="86"/>
      <c r="AJ33" s="86"/>
      <c r="AK33" s="49"/>
      <c r="AL33" s="49"/>
      <c r="AM33" s="49"/>
      <c r="AN33" s="49">
        <f t="shared" si="1"/>
        <v>900000</v>
      </c>
      <c r="AO33" s="49">
        <f>Plan2!AL33+Plan2!AI33+Plan2!AF33+Plan2!AC33+Plan2!Z33+Plan2!W33+Plan2!T33+Plan2!Q33+Plan2!N33+Plan2!K33+Plan2!H33+Plan2!E33</f>
        <v>0</v>
      </c>
      <c r="AP33" s="49">
        <f t="shared" si="2"/>
        <v>0</v>
      </c>
      <c r="AQ33" s="164">
        <f t="shared" si="5"/>
        <v>900000</v>
      </c>
      <c r="AS33" s="240"/>
      <c r="AT33" s="240"/>
      <c r="AU33" s="240"/>
      <c r="AV33" s="240"/>
      <c r="AW33" s="239">
        <f t="shared" si="6"/>
        <v>0</v>
      </c>
    </row>
    <row r="34" spans="1:49" ht="21" customHeight="1" thickBot="1" thickTop="1">
      <c r="A34" s="280" t="s">
        <v>38</v>
      </c>
      <c r="B34" s="280" t="s">
        <v>32</v>
      </c>
      <c r="C34" s="68" t="s">
        <v>73</v>
      </c>
      <c r="D34" s="89">
        <f>SUM(D35:D50)</f>
        <v>1642616.576121212</v>
      </c>
      <c r="E34" s="252">
        <v>90244.65</v>
      </c>
      <c r="F34" s="41"/>
      <c r="G34" s="90">
        <f>SUM(G35:G50)</f>
        <v>1608478.1816060604</v>
      </c>
      <c r="H34" s="254">
        <v>90244.65</v>
      </c>
      <c r="I34" s="100"/>
      <c r="J34" s="91">
        <f>SUM(J35:J50)</f>
        <v>1484399.804121212</v>
      </c>
      <c r="K34" s="242">
        <v>90244.65</v>
      </c>
      <c r="L34" s="40"/>
      <c r="M34" s="89">
        <f>SUM(M35:M50)</f>
        <v>1671502.1579090909</v>
      </c>
      <c r="N34" s="252">
        <v>90244.65</v>
      </c>
      <c r="O34" s="41"/>
      <c r="P34" s="89">
        <f>SUM(P35:P50)</f>
        <v>1659747.5179090907</v>
      </c>
      <c r="Q34" s="254">
        <v>90244.64</v>
      </c>
      <c r="R34" s="100"/>
      <c r="S34" s="89">
        <f>SUM(S35:S50)</f>
        <v>1544092.1314545453</v>
      </c>
      <c r="T34" s="242">
        <v>90244.65</v>
      </c>
      <c r="U34" s="40"/>
      <c r="V34" s="89">
        <f>SUM(V35:V50)</f>
        <v>1757131.17</v>
      </c>
      <c r="W34" s="252">
        <v>90244.65</v>
      </c>
      <c r="X34" s="41"/>
      <c r="Y34" s="89">
        <f>SUM(Y35:Y50)</f>
        <v>1614096.099090909</v>
      </c>
      <c r="Z34" s="254">
        <v>90271.24</v>
      </c>
      <c r="AA34" s="100"/>
      <c r="AB34" s="89">
        <f>SUM(AB35:AB50)</f>
        <v>1603242.8747272727</v>
      </c>
      <c r="AC34" s="242">
        <v>93533.97</v>
      </c>
      <c r="AD34" s="40"/>
      <c r="AE34" s="89">
        <f>SUM(AE35:AE50)</f>
        <v>1704527.9345454543</v>
      </c>
      <c r="AF34" s="252">
        <v>93732.19</v>
      </c>
      <c r="AG34" s="41"/>
      <c r="AH34" s="89">
        <f>SUM(AH35:AH50)</f>
        <v>1757505.7705757576</v>
      </c>
      <c r="AI34" s="254">
        <v>93732.19</v>
      </c>
      <c r="AJ34" s="100"/>
      <c r="AK34" s="89">
        <f>SUM(AK35:AK50)</f>
        <v>1543270.4696363634</v>
      </c>
      <c r="AL34" s="242">
        <v>93732.19</v>
      </c>
      <c r="AM34" s="40"/>
      <c r="AN34" s="89">
        <f>SUM(AN35:AN50)</f>
        <v>19590610.68769697</v>
      </c>
      <c r="AO34" s="242">
        <f>Plan2!AL34+Plan2!AI34+Plan2!AF34+Plan2!AC34+Plan2!Z34+Plan2!W34+Plan2!T34+Plan2!Q34+Plan2!N34+Plan2!K34+Plan2!H34+Plan2!E34</f>
        <v>1096714.32</v>
      </c>
      <c r="AP34" s="40">
        <f t="shared" si="2"/>
        <v>0</v>
      </c>
      <c r="AQ34" s="256">
        <f>AP34+AO34+AN34</f>
        <v>20687325.00769697</v>
      </c>
      <c r="AS34" s="89">
        <f>SUM(AS35:AS50)</f>
        <v>22455965.27</v>
      </c>
      <c r="AT34" s="242"/>
      <c r="AU34" s="40"/>
      <c r="AV34" s="40"/>
      <c r="AW34" s="256">
        <f t="shared" si="6"/>
        <v>22455965.27</v>
      </c>
    </row>
    <row r="35" spans="1:49" ht="30" customHeight="1" thickTop="1">
      <c r="A35" s="281"/>
      <c r="B35" s="281"/>
      <c r="C35" s="70" t="s">
        <v>75</v>
      </c>
      <c r="D35" s="44">
        <v>268897.14999999997</v>
      </c>
      <c r="E35" s="253"/>
      <c r="F35" s="47"/>
      <c r="G35" s="85">
        <v>281119.74772727274</v>
      </c>
      <c r="H35" s="255"/>
      <c r="I35" s="85"/>
      <c r="J35" s="44">
        <v>232229.35681818178</v>
      </c>
      <c r="K35" s="243"/>
      <c r="L35" s="44"/>
      <c r="M35" s="44">
        <v>256674.55227272725</v>
      </c>
      <c r="N35" s="253"/>
      <c r="O35" s="47"/>
      <c r="P35" s="85">
        <v>256674.55227272725</v>
      </c>
      <c r="Q35" s="255"/>
      <c r="R35" s="85"/>
      <c r="S35" s="44">
        <v>244451.95454545453</v>
      </c>
      <c r="T35" s="243"/>
      <c r="U35" s="44"/>
      <c r="V35" s="44">
        <v>268897.14999999997</v>
      </c>
      <c r="W35" s="253"/>
      <c r="X35" s="47"/>
      <c r="Y35" s="85">
        <v>244451.95454545453</v>
      </c>
      <c r="Z35" s="255"/>
      <c r="AA35" s="85"/>
      <c r="AB35" s="44">
        <v>244451.95454545453</v>
      </c>
      <c r="AC35" s="243"/>
      <c r="AD35" s="44"/>
      <c r="AE35" s="44">
        <v>256674.55227272725</v>
      </c>
      <c r="AF35" s="253"/>
      <c r="AG35" s="47"/>
      <c r="AH35" s="85">
        <v>256674.55227272725</v>
      </c>
      <c r="AI35" s="255"/>
      <c r="AJ35" s="85"/>
      <c r="AK35" s="44">
        <v>232229.35681818178</v>
      </c>
      <c r="AL35" s="243"/>
      <c r="AM35" s="44"/>
      <c r="AN35" s="44">
        <f aca="true" t="shared" si="7" ref="AN35:AN54">AK35+AH35+AE35+AB35+Y35+V35+S35+P35+M35+J35+G35+D35</f>
        <v>3043426.8340909085</v>
      </c>
      <c r="AO35" s="243">
        <f>Plan2!AL35+Plan2!AI35+Plan2!AF35+Plan2!AC35+Plan2!Z35+Plan2!W35+Plan2!T35+Plan2!Q35+Plan2!N35+Plan2!K35+Plan2!H35+Plan2!E35</f>
        <v>0</v>
      </c>
      <c r="AP35" s="44">
        <f t="shared" si="2"/>
        <v>0</v>
      </c>
      <c r="AQ35" s="257">
        <f t="shared" si="5"/>
        <v>3043426.8340909085</v>
      </c>
      <c r="AS35" s="44">
        <v>3610728</v>
      </c>
      <c r="AT35" s="243"/>
      <c r="AU35" s="44"/>
      <c r="AV35" s="44"/>
      <c r="AW35" s="257">
        <f t="shared" si="6"/>
        <v>3610728</v>
      </c>
    </row>
    <row r="36" spans="1:49" ht="30" customHeight="1">
      <c r="A36" s="281"/>
      <c r="B36" s="281"/>
      <c r="C36" s="71" t="s">
        <v>76</v>
      </c>
      <c r="D36" s="44">
        <v>221138.34666666668</v>
      </c>
      <c r="E36" s="253"/>
      <c r="F36" s="47"/>
      <c r="G36" s="85">
        <v>231190.0896969697</v>
      </c>
      <c r="H36" s="255"/>
      <c r="I36" s="85"/>
      <c r="J36" s="44">
        <v>190983.11757575755</v>
      </c>
      <c r="K36" s="243"/>
      <c r="L36" s="44"/>
      <c r="M36" s="44">
        <v>211086.60363636364</v>
      </c>
      <c r="N36" s="253"/>
      <c r="O36" s="47"/>
      <c r="P36" s="85">
        <v>211086.60363636364</v>
      </c>
      <c r="Q36" s="255"/>
      <c r="R36" s="85"/>
      <c r="S36" s="44">
        <v>201034.8606060606</v>
      </c>
      <c r="T36" s="243"/>
      <c r="U36" s="44"/>
      <c r="V36" s="44">
        <v>221138.34666666668</v>
      </c>
      <c r="W36" s="253"/>
      <c r="X36" s="47"/>
      <c r="Y36" s="85">
        <v>201034.8606060606</v>
      </c>
      <c r="Z36" s="255"/>
      <c r="AA36" s="85"/>
      <c r="AB36" s="44">
        <v>201034.8606060606</v>
      </c>
      <c r="AC36" s="243"/>
      <c r="AD36" s="44"/>
      <c r="AE36" s="44">
        <v>211086.60363636364</v>
      </c>
      <c r="AF36" s="253"/>
      <c r="AG36" s="47"/>
      <c r="AH36" s="85">
        <v>211086.60363636364</v>
      </c>
      <c r="AI36" s="255"/>
      <c r="AJ36" s="85"/>
      <c r="AK36" s="44">
        <v>190983.11757575755</v>
      </c>
      <c r="AL36" s="243"/>
      <c r="AM36" s="44"/>
      <c r="AN36" s="44">
        <f t="shared" si="7"/>
        <v>2502884.0145454546</v>
      </c>
      <c r="AO36" s="243">
        <f>Plan2!AL36+Plan2!AI36+Plan2!AF36+Plan2!AC36+Plan2!Z36+Plan2!W36+Plan2!T36+Plan2!Q36+Plan2!N36+Plan2!K36+Plan2!H36+Plan2!E36</f>
        <v>0</v>
      </c>
      <c r="AP36" s="44">
        <f t="shared" si="2"/>
        <v>0</v>
      </c>
      <c r="AQ36" s="257">
        <f t="shared" si="5"/>
        <v>2502884.0145454546</v>
      </c>
      <c r="AS36" s="44">
        <v>3610728</v>
      </c>
      <c r="AT36" s="243"/>
      <c r="AU36" s="44"/>
      <c r="AV36" s="44"/>
      <c r="AW36" s="257">
        <f t="shared" si="6"/>
        <v>3610728</v>
      </c>
    </row>
    <row r="37" spans="1:49" ht="30" customHeight="1">
      <c r="A37" s="281"/>
      <c r="B37" s="281"/>
      <c r="C37" s="71" t="s">
        <v>77</v>
      </c>
      <c r="D37" s="44">
        <v>138802.14</v>
      </c>
      <c r="E37" s="253"/>
      <c r="F37" s="47"/>
      <c r="G37" s="85"/>
      <c r="H37" s="255"/>
      <c r="I37" s="85"/>
      <c r="J37" s="44">
        <v>134112.033</v>
      </c>
      <c r="K37" s="243"/>
      <c r="L37" s="44"/>
      <c r="M37" s="44">
        <v>148182.354</v>
      </c>
      <c r="N37" s="253"/>
      <c r="O37" s="47"/>
      <c r="P37" s="85">
        <v>138802.14</v>
      </c>
      <c r="Q37" s="255"/>
      <c r="R37" s="85"/>
      <c r="S37" s="44">
        <v>93802.14</v>
      </c>
      <c r="T37" s="243"/>
      <c r="U37" s="44"/>
      <c r="V37" s="44">
        <v>103182.354</v>
      </c>
      <c r="W37" s="253"/>
      <c r="X37" s="47"/>
      <c r="Y37" s="85">
        <v>93802.14</v>
      </c>
      <c r="Z37" s="255"/>
      <c r="AA37" s="85"/>
      <c r="AB37" s="44">
        <v>93802.14</v>
      </c>
      <c r="AC37" s="243"/>
      <c r="AD37" s="44"/>
      <c r="AE37" s="44">
        <v>98492.247</v>
      </c>
      <c r="AF37" s="253"/>
      <c r="AG37" s="47"/>
      <c r="AH37" s="85">
        <v>103182.354</v>
      </c>
      <c r="AI37" s="255"/>
      <c r="AJ37" s="85"/>
      <c r="AK37" s="44">
        <v>89112.033</v>
      </c>
      <c r="AL37" s="243"/>
      <c r="AM37" s="44"/>
      <c r="AN37" s="44">
        <f t="shared" si="7"/>
        <v>1235274.0750000002</v>
      </c>
      <c r="AO37" s="243">
        <f>Plan2!AL37+Plan2!AI37+Plan2!AF37+Plan2!AC37+Plan2!Z37+Plan2!W37+Plan2!T37+Plan2!Q37+Plan2!N37+Plan2!K37+Plan2!H37+Plan2!E37</f>
        <v>0</v>
      </c>
      <c r="AP37" s="44">
        <f t="shared" si="2"/>
        <v>0</v>
      </c>
      <c r="AQ37" s="257">
        <f t="shared" si="5"/>
        <v>1235274.0750000002</v>
      </c>
      <c r="AS37" s="44">
        <v>1402830</v>
      </c>
      <c r="AT37" s="243"/>
      <c r="AU37" s="44"/>
      <c r="AV37" s="44"/>
      <c r="AW37" s="257">
        <f t="shared" si="6"/>
        <v>1402830</v>
      </c>
    </row>
    <row r="38" spans="1:49" ht="30" customHeight="1">
      <c r="A38" s="281"/>
      <c r="B38" s="281"/>
      <c r="C38" s="71" t="s">
        <v>106</v>
      </c>
      <c r="D38" s="44">
        <v>161099.6121212121</v>
      </c>
      <c r="E38" s="253"/>
      <c r="F38" s="47"/>
      <c r="G38" s="85">
        <v>185264.55393939393</v>
      </c>
      <c r="H38" s="255"/>
      <c r="I38" s="85"/>
      <c r="J38" s="44">
        <v>153044.6315151515</v>
      </c>
      <c r="K38" s="243"/>
      <c r="L38" s="44"/>
      <c r="M38" s="44">
        <v>177209.57333333333</v>
      </c>
      <c r="N38" s="253"/>
      <c r="O38" s="47"/>
      <c r="P38" s="85">
        <v>169154.5927272727</v>
      </c>
      <c r="Q38" s="255"/>
      <c r="R38" s="85"/>
      <c r="S38" s="44">
        <v>161099.6121212121</v>
      </c>
      <c r="T38" s="243"/>
      <c r="U38" s="44"/>
      <c r="V38" s="44">
        <v>194930.53066666666</v>
      </c>
      <c r="W38" s="253"/>
      <c r="X38" s="47"/>
      <c r="Y38" s="85">
        <v>177209.5733333333</v>
      </c>
      <c r="Z38" s="255"/>
      <c r="AA38" s="85"/>
      <c r="AB38" s="44">
        <v>177209.5733333333</v>
      </c>
      <c r="AC38" s="243"/>
      <c r="AD38" s="44"/>
      <c r="AE38" s="44">
        <v>186070.052</v>
      </c>
      <c r="AF38" s="253"/>
      <c r="AG38" s="47"/>
      <c r="AH38" s="85">
        <v>194930.53066666666</v>
      </c>
      <c r="AI38" s="255"/>
      <c r="AJ38" s="85"/>
      <c r="AK38" s="44">
        <v>168349.09466666664</v>
      </c>
      <c r="AL38" s="243"/>
      <c r="AM38" s="44"/>
      <c r="AN38" s="44">
        <f t="shared" si="7"/>
        <v>2105571.9304242423</v>
      </c>
      <c r="AO38" s="243">
        <f>Plan2!AL38+Plan2!AI38+Plan2!AF38+Plan2!AC38+Plan2!Z38+Plan2!W38+Plan2!T38+Plan2!Q38+Plan2!N38+Plan2!K38+Plan2!H38+Plan2!E38</f>
        <v>0</v>
      </c>
      <c r="AP38" s="44">
        <f t="shared" si="2"/>
        <v>0</v>
      </c>
      <c r="AQ38" s="257">
        <f t="shared" si="5"/>
        <v>2105571.9304242423</v>
      </c>
      <c r="AS38" s="44">
        <v>2459160</v>
      </c>
      <c r="AT38" s="243"/>
      <c r="AU38" s="44"/>
      <c r="AV38" s="44"/>
      <c r="AW38" s="257">
        <f t="shared" si="6"/>
        <v>2459160</v>
      </c>
    </row>
    <row r="39" spans="1:49" ht="30" customHeight="1">
      <c r="A39" s="281"/>
      <c r="B39" s="281"/>
      <c r="C39" s="65" t="s">
        <v>78</v>
      </c>
      <c r="D39" s="44">
        <v>90422.08363636363</v>
      </c>
      <c r="E39" s="253"/>
      <c r="F39" s="47"/>
      <c r="G39" s="85">
        <v>115539.32909090909</v>
      </c>
      <c r="H39" s="255"/>
      <c r="I39" s="85"/>
      <c r="J39" s="44">
        <v>104990.086</v>
      </c>
      <c r="K39" s="243"/>
      <c r="L39" s="44"/>
      <c r="M39" s="44">
        <v>116041.67399999998</v>
      </c>
      <c r="N39" s="253"/>
      <c r="O39" s="47"/>
      <c r="P39" s="85">
        <v>110515.87999999999</v>
      </c>
      <c r="Q39" s="255"/>
      <c r="R39" s="85"/>
      <c r="S39" s="44">
        <v>77361.116</v>
      </c>
      <c r="T39" s="243"/>
      <c r="U39" s="44"/>
      <c r="V39" s="44">
        <v>121567.468</v>
      </c>
      <c r="W39" s="253"/>
      <c r="X39" s="47"/>
      <c r="Y39" s="85">
        <v>110515.87999999999</v>
      </c>
      <c r="Z39" s="255"/>
      <c r="AA39" s="85"/>
      <c r="AB39" s="44">
        <v>99464.292</v>
      </c>
      <c r="AC39" s="243"/>
      <c r="AD39" s="44"/>
      <c r="AE39" s="44">
        <v>116041.67399999998</v>
      </c>
      <c r="AF39" s="253"/>
      <c r="AG39" s="47"/>
      <c r="AH39" s="85">
        <v>121567.468</v>
      </c>
      <c r="AI39" s="255"/>
      <c r="AJ39" s="85"/>
      <c r="AK39" s="44">
        <v>99464.292</v>
      </c>
      <c r="AL39" s="243"/>
      <c r="AM39" s="44"/>
      <c r="AN39" s="44">
        <f t="shared" si="7"/>
        <v>1283491.242727273</v>
      </c>
      <c r="AO39" s="243">
        <f>Plan2!AL39+Plan2!AI39+Plan2!AF39+Plan2!AC39+Plan2!Z39+Plan2!W39+Plan2!T39+Plan2!Q39+Plan2!N39+Plan2!K39+Plan2!H39+Plan2!E39</f>
        <v>0</v>
      </c>
      <c r="AP39" s="44">
        <f t="shared" si="2"/>
        <v>0</v>
      </c>
      <c r="AQ39" s="257">
        <f t="shared" si="5"/>
        <v>1283491.242727273</v>
      </c>
      <c r="AS39" s="44">
        <v>1557864</v>
      </c>
      <c r="AT39" s="243"/>
      <c r="AU39" s="44"/>
      <c r="AV39" s="44"/>
      <c r="AW39" s="257">
        <f t="shared" si="6"/>
        <v>1557864</v>
      </c>
    </row>
    <row r="40" spans="1:49" ht="30" customHeight="1">
      <c r="A40" s="281"/>
      <c r="B40" s="281"/>
      <c r="C40" s="71" t="s">
        <v>79</v>
      </c>
      <c r="D40" s="44">
        <v>57508.33333333333</v>
      </c>
      <c r="E40" s="253"/>
      <c r="F40" s="47"/>
      <c r="G40" s="85">
        <v>60122.34848484848</v>
      </c>
      <c r="H40" s="255"/>
      <c r="I40" s="85"/>
      <c r="J40" s="44">
        <v>49666.28787878787</v>
      </c>
      <c r="K40" s="243"/>
      <c r="L40" s="44"/>
      <c r="M40" s="44">
        <v>57508.33333333333</v>
      </c>
      <c r="N40" s="253"/>
      <c r="O40" s="47"/>
      <c r="P40" s="85">
        <v>52280.303030303025</v>
      </c>
      <c r="Q40" s="255"/>
      <c r="R40" s="85"/>
      <c r="S40" s="44">
        <v>52280.303030303025</v>
      </c>
      <c r="T40" s="243"/>
      <c r="U40" s="44"/>
      <c r="V40" s="44">
        <v>63259.166666666664</v>
      </c>
      <c r="W40" s="253"/>
      <c r="X40" s="47"/>
      <c r="Y40" s="85">
        <v>57508.33333333332</v>
      </c>
      <c r="Z40" s="255"/>
      <c r="AA40" s="85"/>
      <c r="AB40" s="44">
        <v>57508.33333333332</v>
      </c>
      <c r="AC40" s="243"/>
      <c r="AD40" s="44"/>
      <c r="AE40" s="44">
        <v>60383.75</v>
      </c>
      <c r="AF40" s="253"/>
      <c r="AG40" s="47"/>
      <c r="AH40" s="85">
        <v>63259.166666666664</v>
      </c>
      <c r="AI40" s="255"/>
      <c r="AJ40" s="85"/>
      <c r="AK40" s="44">
        <v>54632.91666666666</v>
      </c>
      <c r="AL40" s="243"/>
      <c r="AM40" s="44"/>
      <c r="AN40" s="44">
        <f t="shared" si="7"/>
        <v>685917.5757575758</v>
      </c>
      <c r="AO40" s="243">
        <f>Plan2!AL40+Plan2!AI40+Plan2!AF40+Plan2!AC40+Plan2!Z40+Plan2!W40+Plan2!T40+Plan2!Q40+Plan2!N40+Plan2!K40+Plan2!H40+Plan2!E40</f>
        <v>0</v>
      </c>
      <c r="AP40" s="44">
        <f t="shared" si="2"/>
        <v>0</v>
      </c>
      <c r="AQ40" s="257">
        <f t="shared" si="5"/>
        <v>685917.5757575758</v>
      </c>
      <c r="AS40" s="44">
        <v>855360</v>
      </c>
      <c r="AT40" s="243"/>
      <c r="AU40" s="44"/>
      <c r="AV40" s="44"/>
      <c r="AW40" s="257">
        <f t="shared" si="6"/>
        <v>855360</v>
      </c>
    </row>
    <row r="41" spans="1:49" ht="30" customHeight="1">
      <c r="A41" s="281"/>
      <c r="B41" s="281"/>
      <c r="C41" s="71" t="s">
        <v>80</v>
      </c>
      <c r="D41" s="44">
        <v>56223.33333333333</v>
      </c>
      <c r="E41" s="253"/>
      <c r="F41" s="47"/>
      <c r="G41" s="85">
        <v>58778.93939393939</v>
      </c>
      <c r="H41" s="255"/>
      <c r="I41" s="85"/>
      <c r="J41" s="44">
        <v>48556.51515151515</v>
      </c>
      <c r="K41" s="243"/>
      <c r="L41" s="44"/>
      <c r="M41" s="44">
        <v>56223.33333333333</v>
      </c>
      <c r="N41" s="253"/>
      <c r="O41" s="47"/>
      <c r="P41" s="85">
        <v>51112.12121212121</v>
      </c>
      <c r="Q41" s="255"/>
      <c r="R41" s="85"/>
      <c r="S41" s="44">
        <v>51112.12121212121</v>
      </c>
      <c r="T41" s="243"/>
      <c r="U41" s="44"/>
      <c r="V41" s="44">
        <v>61845.666666666664</v>
      </c>
      <c r="W41" s="253"/>
      <c r="X41" s="47"/>
      <c r="Y41" s="85">
        <v>56223.33333333333</v>
      </c>
      <c r="Z41" s="255"/>
      <c r="AA41" s="85"/>
      <c r="AB41" s="44">
        <v>56223.33333333333</v>
      </c>
      <c r="AC41" s="243"/>
      <c r="AD41" s="44"/>
      <c r="AE41" s="44">
        <v>59034.5</v>
      </c>
      <c r="AF41" s="253"/>
      <c r="AG41" s="47"/>
      <c r="AH41" s="85">
        <v>61845.666666666664</v>
      </c>
      <c r="AI41" s="255"/>
      <c r="AJ41" s="85"/>
      <c r="AK41" s="44">
        <v>53412.166666666664</v>
      </c>
      <c r="AL41" s="243"/>
      <c r="AM41" s="44"/>
      <c r="AN41" s="44">
        <f t="shared" si="7"/>
        <v>670591.0303030304</v>
      </c>
      <c r="AO41" s="243">
        <f>Plan2!AL41+Plan2!AI41+Plan2!AF41+Plan2!AC41+Plan2!Z41+Plan2!W41+Plan2!T41+Plan2!Q41+Plan2!N41+Plan2!K41+Plan2!H41+Plan2!E41</f>
        <v>0</v>
      </c>
      <c r="AP41" s="44">
        <f t="shared" si="2"/>
        <v>0</v>
      </c>
      <c r="AQ41" s="257">
        <f t="shared" si="5"/>
        <v>670591.0303030304</v>
      </c>
      <c r="AS41" s="44">
        <v>855360</v>
      </c>
      <c r="AT41" s="243"/>
      <c r="AU41" s="44"/>
      <c r="AV41" s="44"/>
      <c r="AW41" s="257">
        <f t="shared" si="6"/>
        <v>855360</v>
      </c>
    </row>
    <row r="42" spans="1:49" ht="30" customHeight="1">
      <c r="A42" s="281"/>
      <c r="B42" s="281"/>
      <c r="C42" s="71" t="s">
        <v>81</v>
      </c>
      <c r="D42" s="44">
        <v>63714.28</v>
      </c>
      <c r="E42" s="253"/>
      <c r="F42" s="47"/>
      <c r="G42" s="85">
        <v>66610.38363636364</v>
      </c>
      <c r="H42" s="255"/>
      <c r="I42" s="85"/>
      <c r="J42" s="44">
        <v>55025.969090909086</v>
      </c>
      <c r="K42" s="243"/>
      <c r="L42" s="44"/>
      <c r="M42" s="44">
        <v>63714.28</v>
      </c>
      <c r="N42" s="253"/>
      <c r="O42" s="47"/>
      <c r="P42" s="85">
        <v>116584.36363636363</v>
      </c>
      <c r="Q42" s="255"/>
      <c r="R42" s="85"/>
      <c r="S42" s="44">
        <v>111032.72727272726</v>
      </c>
      <c r="T42" s="243"/>
      <c r="U42" s="44"/>
      <c r="V42" s="44">
        <v>122136</v>
      </c>
      <c r="W42" s="253"/>
      <c r="X42" s="47"/>
      <c r="Y42" s="85">
        <v>111032.72727272726</v>
      </c>
      <c r="Z42" s="255"/>
      <c r="AA42" s="85"/>
      <c r="AB42" s="44">
        <v>105481.0909090909</v>
      </c>
      <c r="AC42" s="243"/>
      <c r="AD42" s="44"/>
      <c r="AE42" s="44">
        <v>116584.36363636363</v>
      </c>
      <c r="AF42" s="253"/>
      <c r="AG42" s="47"/>
      <c r="AH42" s="85">
        <v>122136</v>
      </c>
      <c r="AI42" s="255"/>
      <c r="AJ42" s="85"/>
      <c r="AK42" s="44">
        <v>105481.0909090909</v>
      </c>
      <c r="AL42" s="243"/>
      <c r="AM42" s="44"/>
      <c r="AN42" s="44">
        <f t="shared" si="7"/>
        <v>1159533.2763636364</v>
      </c>
      <c r="AO42" s="243">
        <f>Plan2!AL42+Plan2!AI42+Plan2!AF42+Plan2!AC42+Plan2!Z42+Plan2!W42+Plan2!T42+Plan2!Q42+Plan2!N42+Plan2!K42+Plan2!H42+Plan2!E42</f>
        <v>0</v>
      </c>
      <c r="AP42" s="44">
        <f t="shared" si="2"/>
        <v>0</v>
      </c>
      <c r="AQ42" s="257">
        <f t="shared" si="5"/>
        <v>1159533.2763636364</v>
      </c>
      <c r="AS42" s="44">
        <v>1795200</v>
      </c>
      <c r="AT42" s="243"/>
      <c r="AU42" s="44"/>
      <c r="AV42" s="44"/>
      <c r="AW42" s="257">
        <f t="shared" si="6"/>
        <v>1795200</v>
      </c>
    </row>
    <row r="43" spans="1:49" ht="30" customHeight="1">
      <c r="A43" s="281"/>
      <c r="B43" s="281"/>
      <c r="C43" s="71" t="s">
        <v>82</v>
      </c>
      <c r="D43" s="44">
        <v>104518.48</v>
      </c>
      <c r="E43" s="253"/>
      <c r="F43" s="47"/>
      <c r="G43" s="85">
        <v>109269.31999999998</v>
      </c>
      <c r="H43" s="255"/>
      <c r="I43" s="85"/>
      <c r="J43" s="44">
        <v>90265.95999999999</v>
      </c>
      <c r="K43" s="243"/>
      <c r="L43" s="44"/>
      <c r="M43" s="44">
        <v>99767.63999999998</v>
      </c>
      <c r="N43" s="253"/>
      <c r="O43" s="47"/>
      <c r="P43" s="85">
        <v>95016.79999999999</v>
      </c>
      <c r="Q43" s="255"/>
      <c r="R43" s="85"/>
      <c r="S43" s="44">
        <v>95016.79999999999</v>
      </c>
      <c r="T43" s="243"/>
      <c r="U43" s="44"/>
      <c r="V43" s="44">
        <v>104518.48</v>
      </c>
      <c r="W43" s="253"/>
      <c r="X43" s="47"/>
      <c r="Y43" s="85">
        <v>95016.79999999999</v>
      </c>
      <c r="Z43" s="255"/>
      <c r="AA43" s="85"/>
      <c r="AB43" s="44">
        <v>95016.79999999999</v>
      </c>
      <c r="AC43" s="243"/>
      <c r="AD43" s="44"/>
      <c r="AE43" s="44">
        <v>99767.63999999998</v>
      </c>
      <c r="AF43" s="253"/>
      <c r="AG43" s="47"/>
      <c r="AH43" s="85">
        <v>104518.48</v>
      </c>
      <c r="AI43" s="255"/>
      <c r="AJ43" s="85"/>
      <c r="AK43" s="44">
        <v>90265.95999999999</v>
      </c>
      <c r="AL43" s="243"/>
      <c r="AM43" s="44"/>
      <c r="AN43" s="44">
        <f t="shared" si="7"/>
        <v>1182959.16</v>
      </c>
      <c r="AO43" s="243">
        <f>Plan2!AL43+Plan2!AI43+Plan2!AF43+Plan2!AC43+Plan2!Z43+Plan2!W43+Plan2!T43+Plan2!Q43+Plan2!N43+Plan2!K43+Plan2!H43+Plan2!E43</f>
        <v>0</v>
      </c>
      <c r="AP43" s="44">
        <f t="shared" si="2"/>
        <v>0</v>
      </c>
      <c r="AQ43" s="257">
        <f t="shared" si="5"/>
        <v>1182959.16</v>
      </c>
      <c r="AS43" s="44">
        <v>1584000</v>
      </c>
      <c r="AT43" s="243"/>
      <c r="AU43" s="44"/>
      <c r="AV43" s="44"/>
      <c r="AW43" s="257">
        <f t="shared" si="6"/>
        <v>1584000</v>
      </c>
    </row>
    <row r="44" spans="1:49" ht="30" customHeight="1">
      <c r="A44" s="281"/>
      <c r="B44" s="281"/>
      <c r="C44" s="71" t="s">
        <v>83</v>
      </c>
      <c r="D44" s="44">
        <v>100820.93636363637</v>
      </c>
      <c r="E44" s="253"/>
      <c r="F44" s="47"/>
      <c r="G44" s="85">
        <v>110422.9303030303</v>
      </c>
      <c r="H44" s="255"/>
      <c r="I44" s="85"/>
      <c r="J44" s="44">
        <v>91218.94242424241</v>
      </c>
      <c r="K44" s="243"/>
      <c r="L44" s="44"/>
      <c r="M44" s="44">
        <v>105621.93333333333</v>
      </c>
      <c r="N44" s="253"/>
      <c r="O44" s="47"/>
      <c r="P44" s="85">
        <v>96019.93939393939</v>
      </c>
      <c r="Q44" s="255"/>
      <c r="R44" s="85"/>
      <c r="S44" s="44">
        <v>105621.93333333333</v>
      </c>
      <c r="T44" s="243"/>
      <c r="U44" s="44"/>
      <c r="V44" s="44">
        <v>116184.12666666668</v>
      </c>
      <c r="W44" s="253"/>
      <c r="X44" s="47"/>
      <c r="Y44" s="85">
        <v>105621.93333333333</v>
      </c>
      <c r="Z44" s="255"/>
      <c r="AA44" s="85"/>
      <c r="AB44" s="44">
        <v>105621.93333333333</v>
      </c>
      <c r="AC44" s="243"/>
      <c r="AD44" s="44"/>
      <c r="AE44" s="44">
        <v>110903.03000000001</v>
      </c>
      <c r="AF44" s="253"/>
      <c r="AG44" s="47"/>
      <c r="AH44" s="85">
        <v>116184.12666666668</v>
      </c>
      <c r="AI44" s="255"/>
      <c r="AJ44" s="85"/>
      <c r="AK44" s="44">
        <v>100340.83666666667</v>
      </c>
      <c r="AL44" s="243"/>
      <c r="AM44" s="44"/>
      <c r="AN44" s="44">
        <f t="shared" si="7"/>
        <v>1264582.6018181818</v>
      </c>
      <c r="AO44" s="243">
        <f>Plan2!AL44+Plan2!AI44+Plan2!AF44+Plan2!AC44+Plan2!Z44+Plan2!W44+Plan2!T44+Plan2!Q44+Plan2!N44+Plan2!K44+Plan2!H44+Plan2!E44</f>
        <v>0</v>
      </c>
      <c r="AP44" s="44">
        <f t="shared" si="2"/>
        <v>0</v>
      </c>
      <c r="AQ44" s="257">
        <f t="shared" si="5"/>
        <v>1264582.6018181818</v>
      </c>
      <c r="AS44" s="44">
        <v>1430352</v>
      </c>
      <c r="AT44" s="243"/>
      <c r="AU44" s="44"/>
      <c r="AV44" s="44"/>
      <c r="AW44" s="257">
        <f t="shared" si="6"/>
        <v>1430352</v>
      </c>
    </row>
    <row r="45" spans="1:49" ht="30" customHeight="1">
      <c r="A45" s="281"/>
      <c r="B45" s="281"/>
      <c r="C45" s="71" t="s">
        <v>84</v>
      </c>
      <c r="D45" s="44">
        <v>57500.490666666665</v>
      </c>
      <c r="E45" s="253"/>
      <c r="F45" s="47"/>
      <c r="G45" s="85">
        <v>60114.149333333335</v>
      </c>
      <c r="H45" s="255"/>
      <c r="I45" s="85"/>
      <c r="J45" s="44">
        <v>49659.51466666666</v>
      </c>
      <c r="K45" s="243"/>
      <c r="L45" s="44"/>
      <c r="M45" s="44">
        <v>57500.490666666665</v>
      </c>
      <c r="N45" s="253"/>
      <c r="O45" s="47"/>
      <c r="P45" s="85">
        <v>54886.83199999999</v>
      </c>
      <c r="Q45" s="255"/>
      <c r="R45" s="85"/>
      <c r="S45" s="44">
        <v>52273.17333333333</v>
      </c>
      <c r="T45" s="243"/>
      <c r="U45" s="44"/>
      <c r="V45" s="44">
        <v>57500.490666666665</v>
      </c>
      <c r="W45" s="253"/>
      <c r="X45" s="47"/>
      <c r="Y45" s="85">
        <v>52273.17333333333</v>
      </c>
      <c r="Z45" s="255"/>
      <c r="AA45" s="85"/>
      <c r="AB45" s="44">
        <v>52273.17333333333</v>
      </c>
      <c r="AC45" s="243"/>
      <c r="AD45" s="44"/>
      <c r="AE45" s="44">
        <v>54886.83199999999</v>
      </c>
      <c r="AF45" s="253"/>
      <c r="AG45" s="47"/>
      <c r="AH45" s="85">
        <v>54886.83199999999</v>
      </c>
      <c r="AI45" s="255"/>
      <c r="AJ45" s="85"/>
      <c r="AK45" s="44">
        <v>49659.51466666666</v>
      </c>
      <c r="AL45" s="243"/>
      <c r="AM45" s="44"/>
      <c r="AN45" s="44">
        <f t="shared" si="7"/>
        <v>653414.6666666666</v>
      </c>
      <c r="AO45" s="243">
        <f>Plan2!AL45+Plan2!AI45+Plan2!AF45+Plan2!AC45+Plan2!Z45+Plan2!W45+Plan2!T45+Plan2!Q45+Plan2!N45+Plan2!K45+Plan2!H45+Plan2!E45</f>
        <v>0</v>
      </c>
      <c r="AP45" s="44">
        <f t="shared" si="2"/>
        <v>0</v>
      </c>
      <c r="AQ45" s="257">
        <f t="shared" si="5"/>
        <v>653414.6666666666</v>
      </c>
      <c r="AS45" s="44">
        <v>712800</v>
      </c>
      <c r="AT45" s="243"/>
      <c r="AU45" s="44"/>
      <c r="AV45" s="44"/>
      <c r="AW45" s="257">
        <f t="shared" si="6"/>
        <v>712800</v>
      </c>
    </row>
    <row r="46" spans="1:49" ht="30" customHeight="1">
      <c r="A46" s="281"/>
      <c r="B46" s="281"/>
      <c r="C46" s="71" t="s">
        <v>85</v>
      </c>
      <c r="D46" s="44">
        <v>114400</v>
      </c>
      <c r="E46" s="253"/>
      <c r="F46" s="47"/>
      <c r="G46" s="85">
        <v>119600</v>
      </c>
      <c r="H46" s="255"/>
      <c r="I46" s="85"/>
      <c r="J46" s="44">
        <v>98800</v>
      </c>
      <c r="K46" s="243"/>
      <c r="L46" s="44"/>
      <c r="M46" s="44">
        <v>114400</v>
      </c>
      <c r="N46" s="253"/>
      <c r="O46" s="47"/>
      <c r="P46" s="85">
        <v>109200</v>
      </c>
      <c r="Q46" s="255"/>
      <c r="R46" s="85"/>
      <c r="S46" s="44">
        <v>104000</v>
      </c>
      <c r="T46" s="243"/>
      <c r="U46" s="44"/>
      <c r="V46" s="44">
        <v>114400</v>
      </c>
      <c r="W46" s="253"/>
      <c r="X46" s="47"/>
      <c r="Y46" s="85">
        <v>114400</v>
      </c>
      <c r="Z46" s="255"/>
      <c r="AA46" s="85"/>
      <c r="AB46" s="44">
        <v>114400</v>
      </c>
      <c r="AC46" s="243"/>
      <c r="AD46" s="44"/>
      <c r="AE46" s="44">
        <v>120120</v>
      </c>
      <c r="AF46" s="253"/>
      <c r="AG46" s="47"/>
      <c r="AH46" s="85">
        <v>125840</v>
      </c>
      <c r="AI46" s="255"/>
      <c r="AJ46" s="85"/>
      <c r="AK46" s="44">
        <v>108680</v>
      </c>
      <c r="AL46" s="243"/>
      <c r="AM46" s="44"/>
      <c r="AN46" s="44">
        <f t="shared" si="7"/>
        <v>1358240</v>
      </c>
      <c r="AO46" s="243">
        <f>Plan2!AL46+Plan2!AI46+Plan2!AF46+Plan2!AC46+Plan2!Z46+Plan2!W46+Plan2!T46+Plan2!Q46+Plan2!N46+Plan2!K46+Plan2!H46+Plan2!E46</f>
        <v>0</v>
      </c>
      <c r="AP46" s="44">
        <f t="shared" si="2"/>
        <v>0</v>
      </c>
      <c r="AQ46" s="257">
        <f t="shared" si="5"/>
        <v>1358240</v>
      </c>
      <c r="AS46" s="44">
        <v>855360</v>
      </c>
      <c r="AT46" s="243"/>
      <c r="AU46" s="44"/>
      <c r="AV46" s="44"/>
      <c r="AW46" s="257">
        <f t="shared" si="6"/>
        <v>855360</v>
      </c>
    </row>
    <row r="47" spans="1:49" ht="30" customHeight="1">
      <c r="A47" s="281"/>
      <c r="B47" s="281"/>
      <c r="C47" s="71" t="s">
        <v>86</v>
      </c>
      <c r="D47" s="44">
        <v>63250</v>
      </c>
      <c r="E47" s="253"/>
      <c r="F47" s="47"/>
      <c r="G47" s="85">
        <v>66125</v>
      </c>
      <c r="H47" s="255"/>
      <c r="I47" s="85"/>
      <c r="J47" s="44">
        <v>51750</v>
      </c>
      <c r="K47" s="243"/>
      <c r="L47" s="44"/>
      <c r="M47" s="44">
        <v>63250</v>
      </c>
      <c r="N47" s="253"/>
      <c r="O47" s="47"/>
      <c r="P47" s="85">
        <v>57500</v>
      </c>
      <c r="Q47" s="255"/>
      <c r="R47" s="85"/>
      <c r="S47" s="44">
        <v>57500</v>
      </c>
      <c r="T47" s="243"/>
      <c r="U47" s="44"/>
      <c r="V47" s="44">
        <v>63250</v>
      </c>
      <c r="W47" s="253"/>
      <c r="X47" s="47"/>
      <c r="Y47" s="85">
        <v>57500</v>
      </c>
      <c r="Z47" s="255"/>
      <c r="AA47" s="85"/>
      <c r="AB47" s="44">
        <v>63250</v>
      </c>
      <c r="AC47" s="243"/>
      <c r="AD47" s="44"/>
      <c r="AE47" s="44">
        <v>66412.5</v>
      </c>
      <c r="AF47" s="253"/>
      <c r="AG47" s="47"/>
      <c r="AH47" s="85">
        <v>69575</v>
      </c>
      <c r="AI47" s="255"/>
      <c r="AJ47" s="85"/>
      <c r="AK47" s="44">
        <v>60087.5</v>
      </c>
      <c r="AL47" s="243"/>
      <c r="AM47" s="44"/>
      <c r="AN47" s="44">
        <f t="shared" si="7"/>
        <v>739450</v>
      </c>
      <c r="AO47" s="243">
        <f>Plan2!AL47+Plan2!AI47+Plan2!AF47+Plan2!AC47+Plan2!Z47+Plan2!W47+Plan2!T47+Plan2!Q47+Plan2!N47+Plan2!K47+Plan2!H47+Plan2!E47</f>
        <v>0</v>
      </c>
      <c r="AP47" s="44">
        <f t="shared" si="2"/>
        <v>0</v>
      </c>
      <c r="AQ47" s="257">
        <f t="shared" si="5"/>
        <v>739450</v>
      </c>
      <c r="AS47" s="44">
        <v>764280</v>
      </c>
      <c r="AT47" s="243"/>
      <c r="AU47" s="44"/>
      <c r="AV47" s="44"/>
      <c r="AW47" s="257">
        <f t="shared" si="6"/>
        <v>764280</v>
      </c>
    </row>
    <row r="48" spans="1:49" ht="30" customHeight="1">
      <c r="A48" s="281"/>
      <c r="B48" s="281"/>
      <c r="C48" s="72" t="s">
        <v>87</v>
      </c>
      <c r="D48" s="60">
        <v>74976</v>
      </c>
      <c r="E48" s="253"/>
      <c r="F48" s="73"/>
      <c r="G48" s="88">
        <v>74976</v>
      </c>
      <c r="H48" s="255"/>
      <c r="I48" s="88"/>
      <c r="J48" s="60">
        <v>64752</v>
      </c>
      <c r="K48" s="243"/>
      <c r="L48" s="60"/>
      <c r="M48" s="60">
        <v>74976</v>
      </c>
      <c r="N48" s="253"/>
      <c r="O48" s="73"/>
      <c r="P48" s="88">
        <v>71568</v>
      </c>
      <c r="Q48" s="255"/>
      <c r="R48" s="88"/>
      <c r="S48" s="60">
        <v>68160</v>
      </c>
      <c r="T48" s="243"/>
      <c r="U48" s="60"/>
      <c r="V48" s="60">
        <v>74976</v>
      </c>
      <c r="W48" s="253"/>
      <c r="X48" s="73"/>
      <c r="Y48" s="88">
        <v>68160</v>
      </c>
      <c r="Z48" s="255"/>
      <c r="AA48" s="88"/>
      <c r="AB48" s="60">
        <v>68160</v>
      </c>
      <c r="AC48" s="243"/>
      <c r="AD48" s="60"/>
      <c r="AE48" s="60">
        <v>78724.79999999999</v>
      </c>
      <c r="AF48" s="253"/>
      <c r="AG48" s="73"/>
      <c r="AH48" s="88">
        <v>82473.59999999999</v>
      </c>
      <c r="AI48" s="255"/>
      <c r="AJ48" s="88"/>
      <c r="AK48" s="60">
        <v>71227.2</v>
      </c>
      <c r="AL48" s="243"/>
      <c r="AM48" s="60"/>
      <c r="AN48" s="44">
        <f t="shared" si="7"/>
        <v>873129.6</v>
      </c>
      <c r="AO48" s="243">
        <f>Plan2!AL48+Plan2!AI48+Plan2!AF48+Plan2!AC48+Plan2!Z48+Plan2!W48+Plan2!T48+Plan2!Q48+Plan2!N48+Plan2!K48+Plan2!H48+Plan2!E48</f>
        <v>0</v>
      </c>
      <c r="AP48" s="44">
        <f t="shared" si="2"/>
        <v>0</v>
      </c>
      <c r="AQ48" s="257">
        <f t="shared" si="5"/>
        <v>873129.6</v>
      </c>
      <c r="AS48" s="44">
        <v>245219</v>
      </c>
      <c r="AT48" s="243"/>
      <c r="AU48" s="44"/>
      <c r="AV48" s="44"/>
      <c r="AW48" s="257">
        <f t="shared" si="6"/>
        <v>245219</v>
      </c>
    </row>
    <row r="49" spans="1:49" ht="24" customHeight="1">
      <c r="A49" s="281"/>
      <c r="B49" s="281"/>
      <c r="C49" s="65" t="s">
        <v>58</v>
      </c>
      <c r="D49" s="44">
        <v>10000</v>
      </c>
      <c r="E49" s="253"/>
      <c r="F49" s="47"/>
      <c r="G49" s="85">
        <v>10000</v>
      </c>
      <c r="H49" s="255"/>
      <c r="I49" s="85"/>
      <c r="J49" s="44">
        <v>10000</v>
      </c>
      <c r="K49" s="243"/>
      <c r="L49" s="44"/>
      <c r="M49" s="44">
        <v>10000</v>
      </c>
      <c r="N49" s="253"/>
      <c r="O49" s="47"/>
      <c r="P49" s="85">
        <v>10000</v>
      </c>
      <c r="Q49" s="255"/>
      <c r="R49" s="85"/>
      <c r="S49" s="44">
        <v>10000</v>
      </c>
      <c r="T49" s="243"/>
      <c r="U49" s="44"/>
      <c r="V49" s="44">
        <v>10000</v>
      </c>
      <c r="W49" s="253"/>
      <c r="X49" s="47"/>
      <c r="Y49" s="85">
        <v>10000</v>
      </c>
      <c r="Z49" s="255"/>
      <c r="AA49" s="85"/>
      <c r="AB49" s="44">
        <v>10000</v>
      </c>
      <c r="AC49" s="243"/>
      <c r="AD49" s="44"/>
      <c r="AE49" s="44">
        <v>10000</v>
      </c>
      <c r="AF49" s="253"/>
      <c r="AG49" s="47"/>
      <c r="AH49" s="85">
        <v>10000</v>
      </c>
      <c r="AI49" s="255"/>
      <c r="AJ49" s="85"/>
      <c r="AK49" s="44">
        <v>10000</v>
      </c>
      <c r="AL49" s="243"/>
      <c r="AM49" s="44"/>
      <c r="AN49" s="44">
        <f t="shared" si="7"/>
        <v>120000</v>
      </c>
      <c r="AO49" s="243">
        <f>Plan2!AL49+Plan2!AI49+Plan2!AF49+Plan2!AC49+Plan2!Z49+Plan2!W49+Plan2!T49+Plan2!Q49+Plan2!N49+Plan2!K49+Plan2!H49+Plan2!E49</f>
        <v>0</v>
      </c>
      <c r="AP49" s="44">
        <f t="shared" si="2"/>
        <v>0</v>
      </c>
      <c r="AQ49" s="257">
        <f t="shared" si="5"/>
        <v>120000</v>
      </c>
      <c r="AS49" s="44">
        <v>31637.56</v>
      </c>
      <c r="AT49" s="243"/>
      <c r="AU49" s="44"/>
      <c r="AV49" s="44"/>
      <c r="AW49" s="257">
        <f t="shared" si="6"/>
        <v>31637.56</v>
      </c>
    </row>
    <row r="50" spans="1:49" ht="21" customHeight="1" thickBot="1">
      <c r="A50" s="282"/>
      <c r="B50" s="282"/>
      <c r="C50" s="74" t="s">
        <v>74</v>
      </c>
      <c r="D50" s="49">
        <v>59345.39</v>
      </c>
      <c r="E50" s="261"/>
      <c r="F50" s="50"/>
      <c r="G50" s="86">
        <v>59345.39</v>
      </c>
      <c r="H50" s="262"/>
      <c r="I50" s="86"/>
      <c r="J50" s="49">
        <v>59345.39</v>
      </c>
      <c r="K50" s="244"/>
      <c r="L50" s="49"/>
      <c r="M50" s="49">
        <v>59345.39</v>
      </c>
      <c r="N50" s="261"/>
      <c r="O50" s="50"/>
      <c r="P50" s="86">
        <v>59345.39</v>
      </c>
      <c r="Q50" s="262"/>
      <c r="R50" s="86"/>
      <c r="S50" s="49">
        <v>59345.39</v>
      </c>
      <c r="T50" s="244"/>
      <c r="U50" s="49"/>
      <c r="V50" s="49">
        <v>59345.39</v>
      </c>
      <c r="W50" s="261"/>
      <c r="X50" s="50"/>
      <c r="Y50" s="86">
        <v>59345.39</v>
      </c>
      <c r="Z50" s="262"/>
      <c r="AA50" s="86"/>
      <c r="AB50" s="49">
        <v>59345.39</v>
      </c>
      <c r="AC50" s="244"/>
      <c r="AD50" s="49"/>
      <c r="AE50" s="49">
        <v>59345.39</v>
      </c>
      <c r="AF50" s="261"/>
      <c r="AG50" s="50"/>
      <c r="AH50" s="86">
        <v>59345.39</v>
      </c>
      <c r="AI50" s="262"/>
      <c r="AJ50" s="86"/>
      <c r="AK50" s="49">
        <v>59345.39</v>
      </c>
      <c r="AL50" s="244"/>
      <c r="AM50" s="49"/>
      <c r="AN50" s="49">
        <f t="shared" si="7"/>
        <v>712144.68</v>
      </c>
      <c r="AO50" s="244">
        <f>Plan2!AL50+Plan2!AI50+Plan2!AF50+Plan2!AC50+Plan2!Z50+Plan2!W50+Plan2!T50+Plan2!Q50+Plan2!N50+Plan2!K50+Plan2!H50+Plan2!E50</f>
        <v>0</v>
      </c>
      <c r="AP50" s="49">
        <f t="shared" si="2"/>
        <v>0</v>
      </c>
      <c r="AQ50" s="258">
        <f t="shared" si="5"/>
        <v>712144.68</v>
      </c>
      <c r="AS50" s="49">
        <v>685086.71</v>
      </c>
      <c r="AT50" s="244"/>
      <c r="AU50" s="49"/>
      <c r="AV50" s="49"/>
      <c r="AW50" s="258">
        <f t="shared" si="6"/>
        <v>685086.71</v>
      </c>
    </row>
    <row r="51" spans="1:49" ht="24" customHeight="1" thickTop="1">
      <c r="A51" s="280" t="s">
        <v>42</v>
      </c>
      <c r="B51" s="280" t="s">
        <v>41</v>
      </c>
      <c r="C51" s="64" t="s">
        <v>88</v>
      </c>
      <c r="D51" s="81">
        <f>D52+D53+D54</f>
        <v>10032520</v>
      </c>
      <c r="E51" s="252">
        <v>316144.08</v>
      </c>
      <c r="F51" s="75"/>
      <c r="G51" s="82">
        <f>G52+G53+G54</f>
        <v>10251013.4</v>
      </c>
      <c r="H51" s="254">
        <v>316144.08</v>
      </c>
      <c r="I51" s="80"/>
      <c r="J51" s="81">
        <f>J52+J53+J54</f>
        <v>10050413.4</v>
      </c>
      <c r="K51" s="242">
        <v>316144.08</v>
      </c>
      <c r="L51" s="56"/>
      <c r="M51" s="81">
        <f>M52+M53+M54</f>
        <v>10050413.4</v>
      </c>
      <c r="N51" s="252">
        <v>316144.08</v>
      </c>
      <c r="O51" s="75"/>
      <c r="P51" s="82">
        <f>P52+P53+P54</f>
        <v>10050413.4</v>
      </c>
      <c r="Q51" s="254">
        <v>316144.08</v>
      </c>
      <c r="R51" s="80"/>
      <c r="S51" s="81">
        <f>S52+S53+S54</f>
        <v>10032520</v>
      </c>
      <c r="T51" s="242">
        <v>316144.08</v>
      </c>
      <c r="U51" s="56"/>
      <c r="V51" s="81">
        <f>V52+V53+V54</f>
        <v>0</v>
      </c>
      <c r="W51" s="252">
        <v>316144.08</v>
      </c>
      <c r="X51" s="75"/>
      <c r="Y51" s="82">
        <v>0</v>
      </c>
      <c r="Z51" s="254">
        <v>316228.68</v>
      </c>
      <c r="AA51" s="80"/>
      <c r="AB51" s="81">
        <v>0</v>
      </c>
      <c r="AC51" s="242">
        <v>329289.08</v>
      </c>
      <c r="AD51" s="56"/>
      <c r="AE51" s="81">
        <v>0</v>
      </c>
      <c r="AF51" s="252">
        <v>330000.73</v>
      </c>
      <c r="AG51" s="75"/>
      <c r="AH51" s="82">
        <v>0</v>
      </c>
      <c r="AI51" s="254">
        <v>330000.73</v>
      </c>
      <c r="AJ51" s="80"/>
      <c r="AK51" s="81">
        <v>0</v>
      </c>
      <c r="AL51" s="242">
        <v>330000.73</v>
      </c>
      <c r="AM51" s="56"/>
      <c r="AN51" s="81">
        <f t="shared" si="7"/>
        <v>60467293.599999994</v>
      </c>
      <c r="AO51" s="242">
        <f>Plan2!AL51+Plan2!AI51+Plan2!AF51+Plan2!AC51+Plan2!Z51+Plan2!W51+Plan2!T51+Plan2!Q51+Plan2!N51+Plan2!K51+Plan2!H51+Plan2!E51</f>
        <v>3848528.5100000002</v>
      </c>
      <c r="AP51" s="56">
        <f t="shared" si="2"/>
        <v>0</v>
      </c>
      <c r="AQ51" s="256">
        <f>AN51+AN55+AO51</f>
        <v>119218715.71</v>
      </c>
      <c r="AS51" s="250">
        <f>AO51+AL51+AI51+AF51+AC51+Z51+W51+Q51+N51+T51+K51+H51+E51</f>
        <v>7697057.020000001</v>
      </c>
      <c r="AT51" s="242">
        <v>3757235.54</v>
      </c>
      <c r="AU51" s="242"/>
      <c r="AV51" s="242"/>
      <c r="AW51" s="256">
        <f>AV51+AU51+AT51+AS51</f>
        <v>11454292.560000002</v>
      </c>
    </row>
    <row r="52" spans="1:49" ht="24" customHeight="1">
      <c r="A52" s="281"/>
      <c r="B52" s="281"/>
      <c r="C52" s="66" t="s">
        <v>104</v>
      </c>
      <c r="D52" s="44">
        <v>1395520</v>
      </c>
      <c r="E52" s="253"/>
      <c r="F52" s="47"/>
      <c r="G52" s="85">
        <v>1395520</v>
      </c>
      <c r="H52" s="255"/>
      <c r="I52" s="85"/>
      <c r="J52" s="44">
        <v>1395520</v>
      </c>
      <c r="K52" s="243"/>
      <c r="L52" s="44"/>
      <c r="M52" s="44">
        <v>1395520</v>
      </c>
      <c r="N52" s="253"/>
      <c r="O52" s="47"/>
      <c r="P52" s="85">
        <v>1395520</v>
      </c>
      <c r="Q52" s="255"/>
      <c r="R52" s="85"/>
      <c r="S52" s="44">
        <v>1395520</v>
      </c>
      <c r="T52" s="243"/>
      <c r="U52" s="44"/>
      <c r="V52" s="44"/>
      <c r="W52" s="253"/>
      <c r="X52" s="47"/>
      <c r="Y52" s="85"/>
      <c r="Z52" s="255"/>
      <c r="AA52" s="85"/>
      <c r="AB52" s="44"/>
      <c r="AC52" s="243"/>
      <c r="AD52" s="44"/>
      <c r="AE52" s="44"/>
      <c r="AF52" s="253"/>
      <c r="AG52" s="47"/>
      <c r="AH52" s="85"/>
      <c r="AI52" s="255"/>
      <c r="AJ52" s="85"/>
      <c r="AK52" s="44"/>
      <c r="AL52" s="243"/>
      <c r="AM52" s="44"/>
      <c r="AN52" s="44">
        <f t="shared" si="7"/>
        <v>8373120</v>
      </c>
      <c r="AO52" s="243">
        <f>Plan2!AL52+Plan2!AI52+Plan2!AF52+Plan2!AC52+Plan2!Z52+Plan2!W52+Plan2!T52+Plan2!Q52+Plan2!N52+Plan2!K52+Plan2!H52+Plan2!E52</f>
        <v>0</v>
      </c>
      <c r="AP52" s="44">
        <f t="shared" si="2"/>
        <v>0</v>
      </c>
      <c r="AQ52" s="257"/>
      <c r="AS52" s="251"/>
      <c r="AT52" s="243"/>
      <c r="AU52" s="243"/>
      <c r="AV52" s="243"/>
      <c r="AW52" s="257"/>
    </row>
    <row r="53" spans="1:49" ht="24" customHeight="1">
      <c r="A53" s="281"/>
      <c r="B53" s="281"/>
      <c r="C53" s="66" t="s">
        <v>105</v>
      </c>
      <c r="D53" s="44">
        <v>8551500</v>
      </c>
      <c r="E53" s="253"/>
      <c r="F53" s="47"/>
      <c r="G53" s="85">
        <v>8551500</v>
      </c>
      <c r="H53" s="255"/>
      <c r="I53" s="85"/>
      <c r="J53" s="44">
        <v>8551500</v>
      </c>
      <c r="K53" s="243"/>
      <c r="L53" s="44"/>
      <c r="M53" s="44">
        <v>8551500</v>
      </c>
      <c r="N53" s="253"/>
      <c r="O53" s="47"/>
      <c r="P53" s="85">
        <v>8551500</v>
      </c>
      <c r="Q53" s="255"/>
      <c r="R53" s="85"/>
      <c r="S53" s="44">
        <v>8551500</v>
      </c>
      <c r="T53" s="243"/>
      <c r="U53" s="44"/>
      <c r="V53" s="44"/>
      <c r="W53" s="253"/>
      <c r="X53" s="47"/>
      <c r="Y53" s="85"/>
      <c r="Z53" s="255"/>
      <c r="AA53" s="85"/>
      <c r="AB53" s="44"/>
      <c r="AC53" s="243"/>
      <c r="AD53" s="44"/>
      <c r="AE53" s="44"/>
      <c r="AF53" s="253"/>
      <c r="AG53" s="47"/>
      <c r="AH53" s="85"/>
      <c r="AI53" s="255"/>
      <c r="AJ53" s="85"/>
      <c r="AK53" s="44"/>
      <c r="AL53" s="243"/>
      <c r="AM53" s="44"/>
      <c r="AN53" s="44">
        <f t="shared" si="7"/>
        <v>51309000</v>
      </c>
      <c r="AO53" s="243">
        <f>Plan2!AL53+Plan2!AI53+Plan2!AF53+Plan2!AC53+Plan2!Z53+Plan2!W53+Plan2!T53+Plan2!Q53+Plan2!N53+Plan2!K53+Plan2!H53+Plan2!E53</f>
        <v>0</v>
      </c>
      <c r="AP53" s="44">
        <f t="shared" si="2"/>
        <v>0</v>
      </c>
      <c r="AQ53" s="257"/>
      <c r="AS53" s="251"/>
      <c r="AT53" s="243"/>
      <c r="AU53" s="243"/>
      <c r="AV53" s="243"/>
      <c r="AW53" s="257"/>
    </row>
    <row r="54" spans="1:49" ht="24" customHeight="1">
      <c r="A54" s="281"/>
      <c r="B54" s="281"/>
      <c r="C54" s="65" t="s">
        <v>58</v>
      </c>
      <c r="D54" s="44">
        <v>85500</v>
      </c>
      <c r="E54" s="253"/>
      <c r="F54" s="47"/>
      <c r="G54" s="85">
        <v>303993.4</v>
      </c>
      <c r="H54" s="255"/>
      <c r="I54" s="85"/>
      <c r="J54" s="44">
        <v>103393.4</v>
      </c>
      <c r="K54" s="243"/>
      <c r="L54" s="44"/>
      <c r="M54" s="44">
        <v>103393.4</v>
      </c>
      <c r="N54" s="253"/>
      <c r="O54" s="47"/>
      <c r="P54" s="85">
        <v>103393.4</v>
      </c>
      <c r="Q54" s="255"/>
      <c r="R54" s="85"/>
      <c r="S54" s="44">
        <v>85500</v>
      </c>
      <c r="T54" s="243"/>
      <c r="U54" s="44"/>
      <c r="V54" s="44"/>
      <c r="W54" s="253"/>
      <c r="X54" s="47"/>
      <c r="Y54" s="85"/>
      <c r="Z54" s="255"/>
      <c r="AA54" s="85"/>
      <c r="AB54" s="44"/>
      <c r="AC54" s="243"/>
      <c r="AD54" s="44"/>
      <c r="AE54" s="44"/>
      <c r="AF54" s="253"/>
      <c r="AG54" s="47"/>
      <c r="AH54" s="85"/>
      <c r="AI54" s="255"/>
      <c r="AJ54" s="85"/>
      <c r="AK54" s="44"/>
      <c r="AL54" s="243"/>
      <c r="AM54" s="44"/>
      <c r="AN54" s="44">
        <f t="shared" si="7"/>
        <v>785173.6</v>
      </c>
      <c r="AO54" s="243">
        <f>Plan2!AL54+Plan2!AI54+Plan2!AF54+Plan2!AC54+Plan2!Z54+Plan2!W54+Plan2!T54+Plan2!Q54+Plan2!N54+Plan2!K54+Plan2!H54+Plan2!E54</f>
        <v>0</v>
      </c>
      <c r="AP54" s="44">
        <f t="shared" si="2"/>
        <v>0</v>
      </c>
      <c r="AQ54" s="257"/>
      <c r="AS54" s="251"/>
      <c r="AT54" s="243"/>
      <c r="AU54" s="243"/>
      <c r="AV54" s="243"/>
      <c r="AW54" s="257"/>
    </row>
    <row r="55" spans="1:49" ht="24" customHeight="1">
      <c r="A55" s="281"/>
      <c r="B55" s="281"/>
      <c r="C55" s="66" t="s">
        <v>89</v>
      </c>
      <c r="D55" s="44">
        <v>0</v>
      </c>
      <c r="E55" s="253"/>
      <c r="F55" s="47"/>
      <c r="G55" s="85"/>
      <c r="H55" s="255"/>
      <c r="I55" s="85"/>
      <c r="J55" s="44"/>
      <c r="K55" s="243"/>
      <c r="L55" s="44"/>
      <c r="M55" s="44"/>
      <c r="N55" s="253"/>
      <c r="O55" s="47"/>
      <c r="P55" s="85"/>
      <c r="Q55" s="255"/>
      <c r="R55" s="85"/>
      <c r="S55" s="44"/>
      <c r="T55" s="243"/>
      <c r="U55" s="44"/>
      <c r="V55" s="44">
        <f>V56+V57+V58</f>
        <v>9105120</v>
      </c>
      <c r="W55" s="253"/>
      <c r="X55" s="47"/>
      <c r="Y55" s="85">
        <f>Y56+Y57+Y58</f>
        <v>9323613.4</v>
      </c>
      <c r="Z55" s="255"/>
      <c r="AA55" s="85"/>
      <c r="AB55" s="44">
        <f>AB56+AB57+AB58</f>
        <v>9123013.4</v>
      </c>
      <c r="AC55" s="243"/>
      <c r="AD55" s="44"/>
      <c r="AE55" s="44">
        <f>AE56+AE57+AE58</f>
        <v>9123013.4</v>
      </c>
      <c r="AF55" s="253"/>
      <c r="AG55" s="47"/>
      <c r="AH55" s="85">
        <f>AH56+AH57+AH58</f>
        <v>9123013.4</v>
      </c>
      <c r="AI55" s="255"/>
      <c r="AJ55" s="85"/>
      <c r="AK55" s="44">
        <f>AK56+AK57+AK58</f>
        <v>9105120</v>
      </c>
      <c r="AL55" s="243"/>
      <c r="AM55" s="44"/>
      <c r="AN55" s="107">
        <f>AN56+AN57+AN58</f>
        <v>54902893.6</v>
      </c>
      <c r="AO55" s="243">
        <f>Plan2!AL55+Plan2!AI55+Plan2!AF55+Plan2!AC55+Plan2!Z55+Plan2!W55+Plan2!T55+Plan2!Q55+Plan2!N55+Plan2!K55+Plan2!H55+Plan2!E55</f>
        <v>0</v>
      </c>
      <c r="AP55" s="44">
        <f t="shared" si="2"/>
        <v>0</v>
      </c>
      <c r="AQ55" s="257"/>
      <c r="AS55" s="251"/>
      <c r="AT55" s="243"/>
      <c r="AU55" s="243"/>
      <c r="AV55" s="243"/>
      <c r="AW55" s="257"/>
    </row>
    <row r="56" spans="1:49" ht="24" customHeight="1">
      <c r="A56" s="281"/>
      <c r="B56" s="281"/>
      <c r="C56" s="66" t="s">
        <v>90</v>
      </c>
      <c r="D56" s="44">
        <v>0</v>
      </c>
      <c r="E56" s="253"/>
      <c r="F56" s="47"/>
      <c r="G56" s="85"/>
      <c r="H56" s="255"/>
      <c r="I56" s="85"/>
      <c r="J56" s="44"/>
      <c r="K56" s="243"/>
      <c r="L56" s="44"/>
      <c r="M56" s="44"/>
      <c r="N56" s="253"/>
      <c r="O56" s="47"/>
      <c r="P56" s="85"/>
      <c r="Q56" s="255"/>
      <c r="R56" s="85"/>
      <c r="S56" s="44"/>
      <c r="T56" s="243"/>
      <c r="U56" s="44"/>
      <c r="V56" s="44">
        <v>1325520</v>
      </c>
      <c r="W56" s="253"/>
      <c r="X56" s="47"/>
      <c r="Y56" s="85">
        <v>1325520</v>
      </c>
      <c r="Z56" s="255"/>
      <c r="AA56" s="85"/>
      <c r="AB56" s="44">
        <v>1325520</v>
      </c>
      <c r="AC56" s="243"/>
      <c r="AD56" s="44"/>
      <c r="AE56" s="44">
        <v>1325520</v>
      </c>
      <c r="AF56" s="253"/>
      <c r="AG56" s="47"/>
      <c r="AH56" s="85">
        <v>1325520</v>
      </c>
      <c r="AI56" s="255"/>
      <c r="AJ56" s="85"/>
      <c r="AK56" s="44">
        <v>1325520</v>
      </c>
      <c r="AL56" s="243"/>
      <c r="AM56" s="44"/>
      <c r="AN56" s="60">
        <f>AK56+AH56+AE56+AB56+Y56+V56+S56+P56+M56+J56+G56+D56</f>
        <v>7953120</v>
      </c>
      <c r="AO56" s="243">
        <f>Plan2!AL56+Plan2!AI56+Plan2!AF56+Plan2!AC56+Plan2!Z56+Plan2!W56+Plan2!T56+Plan2!Q56+Plan2!N56+Plan2!K56+Plan2!H56+Plan2!E56</f>
        <v>0</v>
      </c>
      <c r="AP56" s="44">
        <f t="shared" si="2"/>
        <v>0</v>
      </c>
      <c r="AQ56" s="257"/>
      <c r="AS56" s="251"/>
      <c r="AT56" s="243"/>
      <c r="AU56" s="243"/>
      <c r="AV56" s="243"/>
      <c r="AW56" s="257"/>
    </row>
    <row r="57" spans="1:49" ht="24" customHeight="1">
      <c r="A57" s="281"/>
      <c r="B57" s="281"/>
      <c r="C57" s="76" t="s">
        <v>91</v>
      </c>
      <c r="D57" s="60">
        <v>0</v>
      </c>
      <c r="E57" s="253"/>
      <c r="F57" s="73"/>
      <c r="G57" s="88"/>
      <c r="H57" s="255"/>
      <c r="I57" s="88"/>
      <c r="J57" s="60"/>
      <c r="K57" s="243"/>
      <c r="L57" s="60"/>
      <c r="M57" s="60"/>
      <c r="N57" s="253"/>
      <c r="O57" s="73"/>
      <c r="P57" s="88"/>
      <c r="Q57" s="255"/>
      <c r="R57" s="88"/>
      <c r="S57" s="60"/>
      <c r="T57" s="243"/>
      <c r="U57" s="60"/>
      <c r="V57" s="60">
        <v>7694100</v>
      </c>
      <c r="W57" s="253"/>
      <c r="X57" s="73"/>
      <c r="Y57" s="88">
        <v>7694100</v>
      </c>
      <c r="Z57" s="255"/>
      <c r="AA57" s="88"/>
      <c r="AB57" s="60">
        <v>7694100</v>
      </c>
      <c r="AC57" s="243"/>
      <c r="AD57" s="60"/>
      <c r="AE57" s="60">
        <v>7694100</v>
      </c>
      <c r="AF57" s="253"/>
      <c r="AG57" s="73"/>
      <c r="AH57" s="88">
        <v>7694100</v>
      </c>
      <c r="AI57" s="255"/>
      <c r="AJ57" s="88"/>
      <c r="AK57" s="60">
        <v>7694100</v>
      </c>
      <c r="AL57" s="243"/>
      <c r="AM57" s="60"/>
      <c r="AN57" s="60">
        <f>AK57+AH57+AE57+AB57+Y57+V57+S57+P57+M57+J57+G57+D57</f>
        <v>46164600</v>
      </c>
      <c r="AO57" s="243">
        <f>Plan2!AL57+Plan2!AI57+Plan2!AF57+Plan2!AC57+Plan2!Z57+Plan2!W57+Plan2!T57+Plan2!Q57+Plan2!N57+Plan2!K57+Plan2!H57+Plan2!E57</f>
        <v>0</v>
      </c>
      <c r="AP57" s="44">
        <f t="shared" si="2"/>
        <v>0</v>
      </c>
      <c r="AQ57" s="257"/>
      <c r="AS57" s="251"/>
      <c r="AT57" s="243"/>
      <c r="AU57" s="243"/>
      <c r="AV57" s="243"/>
      <c r="AW57" s="257"/>
    </row>
    <row r="58" spans="1:49" ht="24" customHeight="1" thickBot="1">
      <c r="A58" s="281"/>
      <c r="B58" s="281"/>
      <c r="C58" s="65" t="s">
        <v>58</v>
      </c>
      <c r="D58" s="44">
        <v>0</v>
      </c>
      <c r="E58" s="253"/>
      <c r="F58" s="47"/>
      <c r="G58" s="85"/>
      <c r="H58" s="255"/>
      <c r="I58" s="85"/>
      <c r="J58" s="44"/>
      <c r="K58" s="243"/>
      <c r="L58" s="44"/>
      <c r="M58" s="44"/>
      <c r="N58" s="253"/>
      <c r="O58" s="47"/>
      <c r="P58" s="85"/>
      <c r="Q58" s="255"/>
      <c r="R58" s="85"/>
      <c r="S58" s="44"/>
      <c r="T58" s="243"/>
      <c r="U58" s="44"/>
      <c r="V58" s="44">
        <v>85500</v>
      </c>
      <c r="W58" s="253"/>
      <c r="X58" s="47"/>
      <c r="Y58" s="85">
        <v>303993.4</v>
      </c>
      <c r="Z58" s="255"/>
      <c r="AA58" s="85"/>
      <c r="AB58" s="44">
        <v>103393.4</v>
      </c>
      <c r="AC58" s="243"/>
      <c r="AD58" s="44"/>
      <c r="AE58" s="44">
        <v>103393.4</v>
      </c>
      <c r="AF58" s="253"/>
      <c r="AG58" s="47"/>
      <c r="AH58" s="85">
        <v>103393.4</v>
      </c>
      <c r="AI58" s="255"/>
      <c r="AJ58" s="85"/>
      <c r="AK58" s="44">
        <v>85500</v>
      </c>
      <c r="AL58" s="243"/>
      <c r="AM58" s="44"/>
      <c r="AN58" s="44">
        <f>AK58+AH58+AE58+AB58+Y58+V58+S58+P58+M58+J58+G58+D58</f>
        <v>785173.6</v>
      </c>
      <c r="AO58" s="243">
        <f>Plan2!AL58+Plan2!AI58+Plan2!AF58+Plan2!AC58+Plan2!Z58+Plan2!W58+Plan2!T58+Plan2!Q58+Plan2!N58+Plan2!K58+Plan2!H58+Plan2!E58</f>
        <v>0</v>
      </c>
      <c r="AP58" s="44">
        <f t="shared" si="2"/>
        <v>0</v>
      </c>
      <c r="AQ58" s="257"/>
      <c r="AS58" s="251"/>
      <c r="AT58" s="243"/>
      <c r="AU58" s="243"/>
      <c r="AV58" s="243"/>
      <c r="AW58" s="257"/>
    </row>
    <row r="59" spans="1:49" ht="33" customHeight="1" thickBot="1" thickTop="1">
      <c r="A59" s="98"/>
      <c r="B59" s="98" t="s">
        <v>93</v>
      </c>
      <c r="C59" s="77" t="s">
        <v>92</v>
      </c>
      <c r="D59" s="78">
        <f>Plan1!B21</f>
        <v>313401.34</v>
      </c>
      <c r="E59" s="78">
        <v>1634342.32</v>
      </c>
      <c r="F59" s="62">
        <v>100000</v>
      </c>
      <c r="G59" s="78">
        <f>Plan1!C21</f>
        <v>313471.34</v>
      </c>
      <c r="H59" s="83">
        <v>1618356.65</v>
      </c>
      <c r="I59" s="78">
        <v>100000</v>
      </c>
      <c r="J59" s="78">
        <f>Plan1!D21</f>
        <v>313401.34</v>
      </c>
      <c r="K59" s="62">
        <v>1618356.65</v>
      </c>
      <c r="L59" s="62">
        <v>100000</v>
      </c>
      <c r="M59" s="78">
        <f>Plan1!E21</f>
        <v>326200</v>
      </c>
      <c r="N59" s="78">
        <v>1618356.65</v>
      </c>
      <c r="O59" s="62">
        <v>100000</v>
      </c>
      <c r="P59" s="78">
        <f>Plan1!F21</f>
        <v>316200</v>
      </c>
      <c r="Q59" s="83">
        <v>1618356.65</v>
      </c>
      <c r="R59" s="83">
        <v>100000</v>
      </c>
      <c r="S59" s="78">
        <f>Plan1!G21</f>
        <v>315200</v>
      </c>
      <c r="T59" s="62">
        <v>1641091.83</v>
      </c>
      <c r="U59" s="62"/>
      <c r="V59" s="78">
        <f>Plan1!H21</f>
        <v>299200</v>
      </c>
      <c r="W59" s="78">
        <v>1618432.09</v>
      </c>
      <c r="X59" s="62"/>
      <c r="Y59" s="78">
        <f>Plan1!I21</f>
        <v>299200</v>
      </c>
      <c r="Z59" s="83">
        <v>1618804.62</v>
      </c>
      <c r="AA59" s="83"/>
      <c r="AB59" s="78">
        <f>Plan1!J21</f>
        <v>299200</v>
      </c>
      <c r="AC59" s="62">
        <v>1665898.44</v>
      </c>
      <c r="AD59" s="62"/>
      <c r="AE59" s="78">
        <f>Plan1!K21</f>
        <v>299200</v>
      </c>
      <c r="AF59" s="78">
        <v>1669327.66</v>
      </c>
      <c r="AG59" s="62"/>
      <c r="AH59" s="78">
        <f>Plan1!L21</f>
        <v>299200</v>
      </c>
      <c r="AI59" s="83">
        <v>1669327.66</v>
      </c>
      <c r="AJ59" s="83"/>
      <c r="AK59" s="78">
        <f>Plan1!M21</f>
        <v>299200</v>
      </c>
      <c r="AL59" s="62">
        <v>1669327.66</v>
      </c>
      <c r="AM59" s="62"/>
      <c r="AN59" s="62">
        <f>AK59+AH59+AE59+AB59+Y59+V59+S59+P59+M59+J59+G59+D59</f>
        <v>3693074.0199999996</v>
      </c>
      <c r="AO59" s="62">
        <f>Plan2!AL59+Plan2!AI59+Plan2!AF59+Plan2!AC59+Plan2!Z59+Plan2!W59+Plan2!T59+Plan2!Q59+Plan2!N59+Plan2!K59+Plan2!H59+Plan2!E59</f>
        <v>19659978.880000003</v>
      </c>
      <c r="AP59" s="62">
        <f t="shared" si="2"/>
        <v>500000</v>
      </c>
      <c r="AQ59" s="113">
        <f>AP59+AO59+AN59</f>
        <v>23853052.900000002</v>
      </c>
      <c r="AS59" s="62">
        <v>3460069.68</v>
      </c>
      <c r="AT59" s="62">
        <v>16244127.2</v>
      </c>
      <c r="AU59" s="62">
        <v>1200</v>
      </c>
      <c r="AV59" s="62">
        <v>500000</v>
      </c>
      <c r="AW59" s="113">
        <f>AV59+AU59+AT59+AS59</f>
        <v>20205396.88</v>
      </c>
    </row>
    <row r="60" spans="1:49" ht="30" customHeight="1" thickBot="1" thickTop="1">
      <c r="A60" s="225" t="s">
        <v>59</v>
      </c>
      <c r="B60" s="226"/>
      <c r="C60" s="227"/>
      <c r="D60" s="103">
        <f>D59+D55+D51+D34+D32+D30+D29+D27+D19+D16+D15+D14+D13+D11+D7</f>
        <v>13464044.49328788</v>
      </c>
      <c r="E60" s="103">
        <f aca="true" t="shared" si="8" ref="E60:AM60">E59+E55+E51+E34+E32+E30+E29+E27+E19+E16+E15+E14+E13+E11+E7</f>
        <v>3432098.3899999997</v>
      </c>
      <c r="F60" s="103">
        <f t="shared" si="8"/>
        <v>100000</v>
      </c>
      <c r="G60" s="103">
        <f t="shared" si="8"/>
        <v>16427295.648772728</v>
      </c>
      <c r="H60" s="103">
        <f t="shared" si="8"/>
        <v>3412915.58</v>
      </c>
      <c r="I60" s="103">
        <f t="shared" si="8"/>
        <v>100000</v>
      </c>
      <c r="J60" s="103">
        <f t="shared" si="8"/>
        <v>16112292.801287882</v>
      </c>
      <c r="K60" s="103">
        <f t="shared" si="8"/>
        <v>3412915.58</v>
      </c>
      <c r="L60" s="103">
        <f t="shared" si="8"/>
        <v>100000</v>
      </c>
      <c r="M60" s="103">
        <f t="shared" si="8"/>
        <v>15794974.567909094</v>
      </c>
      <c r="N60" s="103">
        <f t="shared" si="8"/>
        <v>3412915.58</v>
      </c>
      <c r="O60" s="103">
        <f t="shared" si="8"/>
        <v>100000</v>
      </c>
      <c r="P60" s="103">
        <f>P59+P55+P51+P34+P32+P30+P29+P27+P19+P16+P15+P14+P13+P11+P7+P33</f>
        <v>14305162.227909094</v>
      </c>
      <c r="Q60" s="103">
        <f t="shared" si="8"/>
        <v>3412915.57</v>
      </c>
      <c r="R60" s="103">
        <f t="shared" si="8"/>
        <v>100000</v>
      </c>
      <c r="S60" s="103">
        <f t="shared" si="8"/>
        <v>12730570.251454549</v>
      </c>
      <c r="T60" s="103">
        <f t="shared" si="8"/>
        <v>3441334.56</v>
      </c>
      <c r="U60" s="103">
        <f t="shared" si="8"/>
        <v>0</v>
      </c>
      <c r="V60" s="103">
        <f t="shared" si="8"/>
        <v>12066888.700000003</v>
      </c>
      <c r="W60" s="103">
        <f t="shared" si="8"/>
        <v>3414453.8100000005</v>
      </c>
      <c r="X60" s="103">
        <f t="shared" si="8"/>
        <v>0</v>
      </c>
      <c r="Y60" s="103">
        <f t="shared" si="8"/>
        <v>12410068.779090913</v>
      </c>
      <c r="Z60" s="103">
        <f t="shared" si="8"/>
        <v>3415751.84</v>
      </c>
      <c r="AA60" s="103">
        <f t="shared" si="8"/>
        <v>0</v>
      </c>
      <c r="AB60" s="103">
        <f t="shared" si="8"/>
        <v>12047791.994727276</v>
      </c>
      <c r="AC60" s="103">
        <f t="shared" si="8"/>
        <v>3539646.16</v>
      </c>
      <c r="AD60" s="103">
        <f t="shared" si="8"/>
        <v>0</v>
      </c>
      <c r="AE60" s="103">
        <f t="shared" si="8"/>
        <v>12162020.364545457</v>
      </c>
      <c r="AF60" s="103">
        <f t="shared" si="8"/>
        <v>3550765.97</v>
      </c>
      <c r="AG60" s="103">
        <f t="shared" si="8"/>
        <v>0</v>
      </c>
      <c r="AH60" s="103">
        <f t="shared" si="8"/>
        <v>13022576.190575762</v>
      </c>
      <c r="AI60" s="103">
        <f t="shared" si="8"/>
        <v>3550765.97</v>
      </c>
      <c r="AJ60" s="103">
        <f t="shared" si="8"/>
        <v>0</v>
      </c>
      <c r="AK60" s="103">
        <f t="shared" si="8"/>
        <v>12561413.489636367</v>
      </c>
      <c r="AL60" s="103">
        <f t="shared" si="8"/>
        <v>3550765.97</v>
      </c>
      <c r="AM60" s="103">
        <f t="shared" si="8"/>
        <v>0</v>
      </c>
      <c r="AN60" s="103">
        <f>AN59+AN55+AN51+AN34+AN32+AN30+AN29+AN27+AN19+AN16+AN15+AN14+AN13+AN11+AN7+AN33</f>
        <v>163105099.50919694</v>
      </c>
      <c r="AO60" s="103">
        <f>AO59+AO51+AO34+AO32+AO30+AO29+AO27+AO19+AO16+AO15+AO14+AO13+AO11+AO7+AO33</f>
        <v>41547244.980000004</v>
      </c>
      <c r="AP60" s="103">
        <f>AP59+AP55+AP51+AP34+AP32+AP30+AP29+AP27+AP19+AP16+AP15+AP14+AP13+AP11+AP7</f>
        <v>500000</v>
      </c>
      <c r="AQ60" s="103">
        <f>AQ59+AQ51+AQ34+AQ32+AQ30+AQ29+AQ27+AQ19+AQ16+AQ15+AQ14+AQ13+AQ11+AQ7+AQ33</f>
        <v>205152344.48919696</v>
      </c>
      <c r="AS60" s="103">
        <f>AS59+AS51+AS34+AS32+AS30+AS29+AS27+AS19+AS16+AS15+AS14+AS13+AS11+AS7</f>
        <v>55385327.580000006</v>
      </c>
      <c r="AT60" s="103">
        <f>AT59+AT51+AT34+AT32+AT30+AT29+AT27+AT19+AT16+AT15+AT14</f>
        <v>29754106.16</v>
      </c>
      <c r="AU60" s="103">
        <f>AU59+AU51+AU34+AU32+AU30+AU29+AU27+AU19+AU16+AU15+AU14</f>
        <v>1200</v>
      </c>
      <c r="AV60" s="103">
        <f>AV59+AV51+AV34+AV32+AV30+AV29+AV27+AV19+AV16+AV15+AV14</f>
        <v>2343214</v>
      </c>
      <c r="AW60" s="103">
        <f>AW59+AW51+AW34+AW32+AW30+AW29+AW27+AW19+AW16+AW15+AW14</f>
        <v>83358751.5</v>
      </c>
    </row>
    <row r="61" spans="1:50" s="42" customFormat="1" ht="32.25" customHeight="1" thickTop="1">
      <c r="A61" s="99"/>
      <c r="B61" s="99"/>
      <c r="D61" s="42" t="b">
        <f>D60=D2</f>
        <v>0</v>
      </c>
      <c r="E61" s="42" t="b">
        <f aca="true" t="shared" si="9" ref="E61:AM61">E60=E2</f>
        <v>1</v>
      </c>
      <c r="F61" s="42" t="b">
        <f t="shared" si="9"/>
        <v>1</v>
      </c>
      <c r="G61" s="42" t="b">
        <f t="shared" si="9"/>
        <v>0</v>
      </c>
      <c r="H61" s="42" t="b">
        <f t="shared" si="9"/>
        <v>1</v>
      </c>
      <c r="I61" s="42" t="b">
        <f t="shared" si="9"/>
        <v>1</v>
      </c>
      <c r="J61" s="42" t="b">
        <f t="shared" si="9"/>
        <v>0</v>
      </c>
      <c r="K61" s="42" t="b">
        <f t="shared" si="9"/>
        <v>1</v>
      </c>
      <c r="L61" s="42" t="b">
        <f t="shared" si="9"/>
        <v>1</v>
      </c>
      <c r="M61" s="42" t="b">
        <f t="shared" si="9"/>
        <v>1</v>
      </c>
      <c r="N61" s="42" t="b">
        <f t="shared" si="9"/>
        <v>1</v>
      </c>
      <c r="O61" s="42" t="b">
        <f t="shared" si="9"/>
        <v>1</v>
      </c>
      <c r="P61" s="42" t="b">
        <f t="shared" si="9"/>
        <v>1</v>
      </c>
      <c r="Q61" s="42" t="b">
        <f t="shared" si="9"/>
        <v>1</v>
      </c>
      <c r="R61" s="42" t="b">
        <f t="shared" si="9"/>
        <v>1</v>
      </c>
      <c r="S61" s="42" t="b">
        <f t="shared" si="9"/>
        <v>1</v>
      </c>
      <c r="T61" s="42" t="b">
        <f t="shared" si="9"/>
        <v>1</v>
      </c>
      <c r="U61" s="42" t="b">
        <f t="shared" si="9"/>
        <v>1</v>
      </c>
      <c r="V61" s="42" t="b">
        <f t="shared" si="9"/>
        <v>1</v>
      </c>
      <c r="W61" s="42" t="b">
        <f t="shared" si="9"/>
        <v>1</v>
      </c>
      <c r="X61" s="42" t="b">
        <f t="shared" si="9"/>
        <v>1</v>
      </c>
      <c r="Y61" s="42" t="b">
        <f t="shared" si="9"/>
        <v>1</v>
      </c>
      <c r="Z61" s="42" t="b">
        <f t="shared" si="9"/>
        <v>1</v>
      </c>
      <c r="AA61" s="42" t="b">
        <f t="shared" si="9"/>
        <v>1</v>
      </c>
      <c r="AB61" s="42" t="b">
        <f t="shared" si="9"/>
        <v>1</v>
      </c>
      <c r="AC61" s="42" t="b">
        <f t="shared" si="9"/>
        <v>1</v>
      </c>
      <c r="AD61" s="42" t="b">
        <f t="shared" si="9"/>
        <v>1</v>
      </c>
      <c r="AE61" s="42" t="b">
        <f t="shared" si="9"/>
        <v>1</v>
      </c>
      <c r="AF61" s="42" t="b">
        <f t="shared" si="9"/>
        <v>1</v>
      </c>
      <c r="AG61" s="42" t="b">
        <f t="shared" si="9"/>
        <v>1</v>
      </c>
      <c r="AH61" s="42" t="b">
        <f t="shared" si="9"/>
        <v>1</v>
      </c>
      <c r="AI61" s="42" t="b">
        <f t="shared" si="9"/>
        <v>1</v>
      </c>
      <c r="AJ61" s="42" t="b">
        <f t="shared" si="9"/>
        <v>1</v>
      </c>
      <c r="AK61" s="42" t="b">
        <f t="shared" si="9"/>
        <v>1</v>
      </c>
      <c r="AL61" s="42" t="b">
        <f t="shared" si="9"/>
        <v>1</v>
      </c>
      <c r="AM61" s="42" t="b">
        <f t="shared" si="9"/>
        <v>1</v>
      </c>
      <c r="AN61" s="228" t="s">
        <v>59</v>
      </c>
      <c r="AO61" s="228"/>
      <c r="AP61" s="228"/>
      <c r="AS61" s="116"/>
      <c r="AX61" s="42" t="s">
        <v>107</v>
      </c>
    </row>
    <row r="62" spans="1:50" s="42" customFormat="1" ht="32.25" customHeight="1">
      <c r="A62" s="99"/>
      <c r="B62" s="99"/>
      <c r="AL62" s="42">
        <f>3360000+14400</f>
        <v>3374400</v>
      </c>
      <c r="AN62" s="229">
        <f>AN60+AO60+AP60</f>
        <v>205152344.48919696</v>
      </c>
      <c r="AO62" s="230"/>
      <c r="AP62" s="230"/>
      <c r="AS62" s="116"/>
      <c r="AX62" s="42" t="s">
        <v>108</v>
      </c>
    </row>
    <row r="63" spans="1:45" s="42" customFormat="1" ht="12.75">
      <c r="A63" s="99"/>
      <c r="B63" s="99"/>
      <c r="AN63" s="115">
        <f>163067563.76-AN60</f>
        <v>-37535.74919694662</v>
      </c>
      <c r="AQ63" s="116">
        <f>23534378.88+55000</f>
        <v>23589378.88</v>
      </c>
      <c r="AS63" s="116"/>
    </row>
    <row r="64" spans="1:45" s="42" customFormat="1" ht="12.75">
      <c r="A64" s="99"/>
      <c r="B64" s="99"/>
      <c r="AO64" s="42">
        <v>9750000</v>
      </c>
      <c r="AS64" s="116"/>
    </row>
    <row r="65" spans="1:45" s="42" customFormat="1" ht="11.25">
      <c r="A65" s="99"/>
      <c r="B65" s="99"/>
      <c r="AO65" s="42">
        <f>AO64-8800000</f>
        <v>950000</v>
      </c>
      <c r="AS65" s="115"/>
    </row>
    <row r="66" spans="1:43" s="42" customFormat="1" ht="11.25">
      <c r="A66" s="99"/>
      <c r="B66" s="99"/>
      <c r="AN66" s="115"/>
      <c r="AO66" s="115"/>
      <c r="AP66" s="115"/>
      <c r="AQ66" s="115">
        <f>AQ60-205152344.5</f>
        <v>-0.010803043842315674</v>
      </c>
    </row>
    <row r="67" spans="1:2" s="42" customFormat="1" ht="11.25">
      <c r="A67" s="99"/>
      <c r="B67" s="99"/>
    </row>
    <row r="68" spans="1:2" s="42" customFormat="1" ht="11.25">
      <c r="A68" s="99"/>
      <c r="B68" s="99"/>
    </row>
    <row r="69" spans="1:45" s="42" customFormat="1" ht="12.75">
      <c r="A69" s="99"/>
      <c r="B69" s="99"/>
      <c r="AN69" s="116">
        <v>163105099.51378033</v>
      </c>
      <c r="AO69" s="116">
        <v>41547244.980000004</v>
      </c>
      <c r="AS69" s="115"/>
    </row>
    <row r="70" spans="1:2" s="42" customFormat="1" ht="15" customHeight="1">
      <c r="A70" s="99"/>
      <c r="B70" s="99"/>
    </row>
    <row r="71" spans="1:40" s="42" customFormat="1" ht="11.25">
      <c r="A71" s="99"/>
      <c r="B71" s="99"/>
      <c r="AN71" s="115">
        <f>AN69-AN60</f>
        <v>0.004583388566970825</v>
      </c>
    </row>
    <row r="72" spans="1:2" s="42" customFormat="1" ht="11.25">
      <c r="A72" s="99"/>
      <c r="B72" s="99"/>
    </row>
    <row r="73" spans="1:2" s="42" customFormat="1" ht="11.25">
      <c r="A73" s="99"/>
      <c r="B73" s="99"/>
    </row>
    <row r="74" spans="1:2" s="42" customFormat="1" ht="11.25">
      <c r="A74" s="99"/>
      <c r="B74" s="99"/>
    </row>
    <row r="75" spans="1:2" s="42" customFormat="1" ht="11.25">
      <c r="A75" s="99"/>
      <c r="B75" s="99"/>
    </row>
    <row r="76" spans="1:2" s="42" customFormat="1" ht="11.25">
      <c r="A76" s="99"/>
      <c r="B76" s="99"/>
    </row>
    <row r="77" spans="1:2" s="42" customFormat="1" ht="11.25">
      <c r="A77" s="99"/>
      <c r="B77" s="99"/>
    </row>
    <row r="78" spans="1:2" s="42" customFormat="1" ht="11.25">
      <c r="A78" s="99"/>
      <c r="B78" s="99"/>
    </row>
    <row r="79" spans="1:2" s="42" customFormat="1" ht="11.25">
      <c r="A79" s="99"/>
      <c r="B79" s="99"/>
    </row>
    <row r="80" spans="1:2" s="42" customFormat="1" ht="11.25">
      <c r="A80" s="99"/>
      <c r="B80" s="99"/>
    </row>
    <row r="81" spans="1:2" s="42" customFormat="1" ht="11.25">
      <c r="A81" s="99"/>
      <c r="B81" s="99"/>
    </row>
    <row r="82" spans="1:2" s="42" customFormat="1" ht="11.25">
      <c r="A82" s="99"/>
      <c r="B82" s="99"/>
    </row>
    <row r="83" spans="1:2" s="42" customFormat="1" ht="11.25">
      <c r="A83" s="99"/>
      <c r="B83" s="99"/>
    </row>
    <row r="84" spans="1:2" s="42" customFormat="1" ht="11.25">
      <c r="A84" s="99"/>
      <c r="B84" s="99"/>
    </row>
    <row r="85" spans="1:2" s="42" customFormat="1" ht="11.25">
      <c r="A85" s="99"/>
      <c r="B85" s="99"/>
    </row>
    <row r="86" spans="1:2" s="42" customFormat="1" ht="11.25">
      <c r="A86" s="99"/>
      <c r="B86" s="99"/>
    </row>
    <row r="87" spans="1:2" s="42" customFormat="1" ht="11.25">
      <c r="A87" s="99"/>
      <c r="B87" s="99"/>
    </row>
    <row r="88" spans="1:2" s="42" customFormat="1" ht="11.25">
      <c r="A88" s="99"/>
      <c r="B88" s="99"/>
    </row>
    <row r="89" spans="1:2" s="42" customFormat="1" ht="11.25">
      <c r="A89" s="99"/>
      <c r="B89" s="99"/>
    </row>
    <row r="90" spans="1:2" s="42" customFormat="1" ht="11.25">
      <c r="A90" s="99"/>
      <c r="B90" s="99"/>
    </row>
    <row r="91" spans="1:2" s="42" customFormat="1" ht="11.25">
      <c r="A91" s="99"/>
      <c r="B91" s="99"/>
    </row>
    <row r="92" spans="1:2" s="42" customFormat="1" ht="11.25">
      <c r="A92" s="99"/>
      <c r="B92" s="99"/>
    </row>
    <row r="93" spans="1:2" s="42" customFormat="1" ht="11.25">
      <c r="A93" s="99"/>
      <c r="B93" s="99"/>
    </row>
    <row r="94" spans="1:2" s="42" customFormat="1" ht="11.25">
      <c r="A94" s="99"/>
      <c r="B94" s="99"/>
    </row>
    <row r="95" spans="1:2" s="42" customFormat="1" ht="11.25">
      <c r="A95" s="99"/>
      <c r="B95" s="99"/>
    </row>
    <row r="96" spans="1:2" s="42" customFormat="1" ht="11.25">
      <c r="A96" s="99"/>
      <c r="B96" s="99"/>
    </row>
    <row r="97" spans="1:2" s="42" customFormat="1" ht="11.25">
      <c r="A97" s="99"/>
      <c r="B97" s="99"/>
    </row>
    <row r="98" spans="1:2" s="42" customFormat="1" ht="11.25">
      <c r="A98" s="99"/>
      <c r="B98" s="99"/>
    </row>
    <row r="99" spans="1:2" s="42" customFormat="1" ht="11.25">
      <c r="A99" s="99"/>
      <c r="B99" s="99"/>
    </row>
    <row r="100" spans="1:2" s="42" customFormat="1" ht="11.25">
      <c r="A100" s="99"/>
      <c r="B100" s="99"/>
    </row>
    <row r="101" spans="1:2" s="42" customFormat="1" ht="11.25">
      <c r="A101" s="99"/>
      <c r="B101" s="99"/>
    </row>
    <row r="102" spans="1:2" s="42" customFormat="1" ht="11.25">
      <c r="A102" s="99"/>
      <c r="B102" s="99"/>
    </row>
    <row r="103" spans="1:2" s="42" customFormat="1" ht="11.25">
      <c r="A103" s="99"/>
      <c r="B103" s="99"/>
    </row>
    <row r="104" spans="1:2" s="42" customFormat="1" ht="11.25">
      <c r="A104" s="99"/>
      <c r="B104" s="99"/>
    </row>
    <row r="105" spans="1:2" s="42" customFormat="1" ht="11.25">
      <c r="A105" s="99"/>
      <c r="B105" s="99"/>
    </row>
    <row r="106" spans="1:2" s="42" customFormat="1" ht="11.25">
      <c r="A106" s="99"/>
      <c r="B106" s="99"/>
    </row>
    <row r="107" spans="1:2" s="42" customFormat="1" ht="11.25">
      <c r="A107" s="99"/>
      <c r="B107" s="99"/>
    </row>
    <row r="108" spans="1:2" s="42" customFormat="1" ht="11.25">
      <c r="A108" s="99"/>
      <c r="B108" s="99"/>
    </row>
    <row r="109" spans="1:2" s="42" customFormat="1" ht="11.25">
      <c r="A109" s="99"/>
      <c r="B109" s="99"/>
    </row>
    <row r="110" spans="1:2" s="42" customFormat="1" ht="11.25">
      <c r="A110" s="99"/>
      <c r="B110" s="99"/>
    </row>
    <row r="111" spans="1:2" s="42" customFormat="1" ht="11.25">
      <c r="A111" s="99"/>
      <c r="B111" s="99"/>
    </row>
    <row r="112" spans="1:2" s="42" customFormat="1" ht="11.25">
      <c r="A112" s="99"/>
      <c r="B112" s="99"/>
    </row>
    <row r="113" spans="1:2" s="42" customFormat="1" ht="11.25">
      <c r="A113" s="99"/>
      <c r="B113" s="99"/>
    </row>
    <row r="114" spans="1:2" s="42" customFormat="1" ht="11.25">
      <c r="A114" s="99"/>
      <c r="B114" s="99"/>
    </row>
    <row r="115" spans="1:2" s="42" customFormat="1" ht="11.25">
      <c r="A115" s="99"/>
      <c r="B115" s="99"/>
    </row>
    <row r="116" spans="1:2" s="42" customFormat="1" ht="11.25">
      <c r="A116" s="99"/>
      <c r="B116" s="99"/>
    </row>
    <row r="117" spans="1:2" s="42" customFormat="1" ht="11.25">
      <c r="A117" s="99"/>
      <c r="B117" s="99"/>
    </row>
    <row r="118" spans="1:2" s="42" customFormat="1" ht="11.25">
      <c r="A118" s="99"/>
      <c r="B118" s="99"/>
    </row>
    <row r="119" spans="1:2" s="42" customFormat="1" ht="11.25">
      <c r="A119" s="99"/>
      <c r="B119" s="99"/>
    </row>
    <row r="120" spans="1:2" s="42" customFormat="1" ht="11.25">
      <c r="A120" s="99"/>
      <c r="B120" s="99"/>
    </row>
    <row r="121" spans="1:2" s="42" customFormat="1" ht="11.25">
      <c r="A121" s="99"/>
      <c r="B121" s="99"/>
    </row>
    <row r="122" spans="1:2" s="42" customFormat="1" ht="11.25">
      <c r="A122" s="99"/>
      <c r="B122" s="99"/>
    </row>
    <row r="123" spans="1:2" s="42" customFormat="1" ht="11.25">
      <c r="A123" s="99"/>
      <c r="B123" s="99"/>
    </row>
    <row r="124" spans="1:2" s="42" customFormat="1" ht="11.25">
      <c r="A124" s="99"/>
      <c r="B124" s="99"/>
    </row>
    <row r="125" spans="1:2" s="42" customFormat="1" ht="11.25">
      <c r="A125" s="99"/>
      <c r="B125" s="99"/>
    </row>
    <row r="126" spans="1:2" s="42" customFormat="1" ht="11.25">
      <c r="A126" s="99"/>
      <c r="B126" s="99"/>
    </row>
    <row r="127" spans="1:2" s="42" customFormat="1" ht="11.25">
      <c r="A127" s="99"/>
      <c r="B127" s="99"/>
    </row>
    <row r="128" spans="1:2" s="42" customFormat="1" ht="11.25">
      <c r="A128" s="99"/>
      <c r="B128" s="99"/>
    </row>
    <row r="129" spans="1:2" s="42" customFormat="1" ht="11.25">
      <c r="A129" s="99"/>
      <c r="B129" s="99"/>
    </row>
    <row r="130" spans="1:2" s="42" customFormat="1" ht="52.5" customHeight="1">
      <c r="A130" s="99"/>
      <c r="B130" s="99"/>
    </row>
    <row r="131" spans="1:2" s="42" customFormat="1" ht="33" customHeight="1">
      <c r="A131" s="99"/>
      <c r="B131" s="99"/>
    </row>
    <row r="132" spans="1:2" s="42" customFormat="1" ht="11.25">
      <c r="A132" s="99"/>
      <c r="B132" s="99"/>
    </row>
    <row r="133" spans="1:2" s="42" customFormat="1" ht="11.25">
      <c r="A133" s="99"/>
      <c r="B133" s="99"/>
    </row>
    <row r="134" spans="1:2" s="42" customFormat="1" ht="11.25">
      <c r="A134" s="99"/>
      <c r="B134" s="99"/>
    </row>
    <row r="135" spans="1:2" s="42" customFormat="1" ht="11.25">
      <c r="A135" s="99"/>
      <c r="B135" s="99"/>
    </row>
    <row r="136" spans="1:2" s="42" customFormat="1" ht="11.25">
      <c r="A136" s="99"/>
      <c r="B136" s="99"/>
    </row>
    <row r="137" spans="1:2" s="42" customFormat="1" ht="11.25">
      <c r="A137" s="99"/>
      <c r="B137" s="99"/>
    </row>
    <row r="138" spans="1:2" s="42" customFormat="1" ht="11.25">
      <c r="A138" s="99"/>
      <c r="B138" s="99"/>
    </row>
    <row r="139" spans="1:2" s="42" customFormat="1" ht="11.25">
      <c r="A139" s="99"/>
      <c r="B139" s="99"/>
    </row>
    <row r="140" spans="1:2" s="42" customFormat="1" ht="11.25">
      <c r="A140" s="99"/>
      <c r="B140" s="99"/>
    </row>
    <row r="141" spans="1:2" s="42" customFormat="1" ht="11.25">
      <c r="A141" s="99"/>
      <c r="B141" s="99"/>
    </row>
    <row r="142" spans="1:2" s="42" customFormat="1" ht="11.25">
      <c r="A142" s="99"/>
      <c r="B142" s="99"/>
    </row>
    <row r="143" spans="1:2" s="42" customFormat="1" ht="11.25">
      <c r="A143" s="99"/>
      <c r="B143" s="99"/>
    </row>
    <row r="144" spans="1:2" s="42" customFormat="1" ht="11.25">
      <c r="A144" s="99"/>
      <c r="B144" s="99"/>
    </row>
    <row r="145" spans="1:2" s="42" customFormat="1" ht="11.25">
      <c r="A145" s="99"/>
      <c r="B145" s="99"/>
    </row>
    <row r="146" spans="1:2" s="42" customFormat="1" ht="11.25">
      <c r="A146" s="99"/>
      <c r="B146" s="99"/>
    </row>
    <row r="147" spans="1:2" s="42" customFormat="1" ht="15" customHeight="1">
      <c r="A147" s="99"/>
      <c r="B147" s="99"/>
    </row>
    <row r="148" spans="1:2" s="42" customFormat="1" ht="15" customHeight="1">
      <c r="A148" s="99"/>
      <c r="B148" s="99"/>
    </row>
    <row r="149" spans="1:2" s="42" customFormat="1" ht="11.25">
      <c r="A149" s="99"/>
      <c r="B149" s="99"/>
    </row>
    <row r="150" spans="1:2" s="42" customFormat="1" ht="11.25">
      <c r="A150" s="99"/>
      <c r="B150" s="99"/>
    </row>
    <row r="151" spans="1:2" s="42" customFormat="1" ht="11.25">
      <c r="A151" s="99"/>
      <c r="B151" s="99"/>
    </row>
    <row r="152" spans="1:2" s="42" customFormat="1" ht="11.25">
      <c r="A152" s="99"/>
      <c r="B152" s="99"/>
    </row>
    <row r="153" spans="1:2" s="42" customFormat="1" ht="11.25">
      <c r="A153" s="99"/>
      <c r="B153" s="99"/>
    </row>
    <row r="154" spans="1:2" s="42" customFormat="1" ht="11.25">
      <c r="A154" s="99"/>
      <c r="B154" s="99"/>
    </row>
    <row r="155" spans="1:2" s="42" customFormat="1" ht="11.25">
      <c r="A155" s="99"/>
      <c r="B155" s="99"/>
    </row>
    <row r="156" spans="1:2" s="42" customFormat="1" ht="11.25">
      <c r="A156" s="99"/>
      <c r="B156" s="99"/>
    </row>
    <row r="157" spans="1:2" s="42" customFormat="1" ht="11.25">
      <c r="A157" s="99"/>
      <c r="B157" s="99"/>
    </row>
    <row r="158" spans="1:2" s="42" customFormat="1" ht="11.25">
      <c r="A158" s="99"/>
      <c r="B158" s="99"/>
    </row>
    <row r="159" spans="1:2" s="42" customFormat="1" ht="11.25">
      <c r="A159" s="99"/>
      <c r="B159" s="99"/>
    </row>
    <row r="160" spans="1:2" s="42" customFormat="1" ht="11.25">
      <c r="A160" s="99"/>
      <c r="B160" s="99"/>
    </row>
    <row r="161" spans="1:2" s="42" customFormat="1" ht="11.25">
      <c r="A161" s="99"/>
      <c r="B161" s="99"/>
    </row>
    <row r="162" spans="1:2" s="42" customFormat="1" ht="11.25">
      <c r="A162" s="99"/>
      <c r="B162" s="99"/>
    </row>
    <row r="163" spans="1:2" s="42" customFormat="1" ht="11.25">
      <c r="A163" s="99"/>
      <c r="B163" s="99"/>
    </row>
    <row r="164" spans="1:2" s="42" customFormat="1" ht="11.25">
      <c r="A164" s="99"/>
      <c r="B164" s="99"/>
    </row>
    <row r="165" spans="1:2" s="42" customFormat="1" ht="11.25">
      <c r="A165" s="99"/>
      <c r="B165" s="99"/>
    </row>
    <row r="166" spans="1:2" s="42" customFormat="1" ht="11.25">
      <c r="A166" s="99"/>
      <c r="B166" s="99"/>
    </row>
    <row r="167" spans="1:2" s="42" customFormat="1" ht="11.25">
      <c r="A167" s="99"/>
      <c r="B167" s="99"/>
    </row>
    <row r="168" spans="1:2" s="42" customFormat="1" ht="11.25">
      <c r="A168" s="99"/>
      <c r="B168" s="99"/>
    </row>
    <row r="169" spans="1:2" s="42" customFormat="1" ht="11.25">
      <c r="A169" s="99"/>
      <c r="B169" s="99"/>
    </row>
    <row r="170" spans="1:2" s="42" customFormat="1" ht="11.25">
      <c r="A170" s="99"/>
      <c r="B170" s="99"/>
    </row>
    <row r="171" spans="1:2" s="42" customFormat="1" ht="11.25">
      <c r="A171" s="99"/>
      <c r="B171" s="99"/>
    </row>
    <row r="172" spans="1:2" s="42" customFormat="1" ht="11.25">
      <c r="A172" s="99"/>
      <c r="B172" s="99"/>
    </row>
    <row r="173" spans="1:2" s="42" customFormat="1" ht="11.25">
      <c r="A173" s="99"/>
      <c r="B173" s="99"/>
    </row>
    <row r="174" spans="1:2" s="42" customFormat="1" ht="11.25">
      <c r="A174" s="99"/>
      <c r="B174" s="99"/>
    </row>
    <row r="175" spans="1:2" s="42" customFormat="1" ht="11.25">
      <c r="A175" s="99"/>
      <c r="B175" s="99"/>
    </row>
    <row r="176" spans="1:2" s="42" customFormat="1" ht="11.25">
      <c r="A176" s="99"/>
      <c r="B176" s="99"/>
    </row>
    <row r="177" spans="1:2" s="42" customFormat="1" ht="11.25">
      <c r="A177" s="99"/>
      <c r="B177" s="99"/>
    </row>
    <row r="178" spans="1:2" s="42" customFormat="1" ht="11.25">
      <c r="A178" s="99"/>
      <c r="B178" s="99"/>
    </row>
    <row r="179" spans="1:2" s="42" customFormat="1" ht="11.25">
      <c r="A179" s="99"/>
      <c r="B179" s="99"/>
    </row>
    <row r="180" spans="1:2" s="42" customFormat="1" ht="11.25">
      <c r="A180" s="99"/>
      <c r="B180" s="99"/>
    </row>
    <row r="181" spans="1:2" s="42" customFormat="1" ht="11.25">
      <c r="A181" s="99"/>
      <c r="B181" s="99"/>
    </row>
    <row r="182" spans="1:2" s="42" customFormat="1" ht="11.25">
      <c r="A182" s="99"/>
      <c r="B182" s="99"/>
    </row>
    <row r="183" spans="1:2" s="42" customFormat="1" ht="11.25">
      <c r="A183" s="99"/>
      <c r="B183" s="99"/>
    </row>
    <row r="184" spans="1:2" s="42" customFormat="1" ht="11.25">
      <c r="A184" s="99"/>
      <c r="B184" s="99"/>
    </row>
    <row r="185" spans="1:2" s="42" customFormat="1" ht="11.25">
      <c r="A185" s="99"/>
      <c r="B185" s="99"/>
    </row>
    <row r="186" spans="1:2" s="42" customFormat="1" ht="11.25">
      <c r="A186" s="99"/>
      <c r="B186" s="99"/>
    </row>
    <row r="187" spans="1:2" s="42" customFormat="1" ht="11.25">
      <c r="A187" s="99"/>
      <c r="B187" s="99"/>
    </row>
    <row r="188" spans="1:2" s="42" customFormat="1" ht="15.75" customHeight="1">
      <c r="A188" s="99"/>
      <c r="B188" s="99"/>
    </row>
    <row r="189" spans="1:2" s="42" customFormat="1" ht="11.25">
      <c r="A189" s="99"/>
      <c r="B189" s="99"/>
    </row>
    <row r="190" spans="1:2" s="42" customFormat="1" ht="11.25">
      <c r="A190" s="99"/>
      <c r="B190" s="99"/>
    </row>
    <row r="191" spans="1:2" s="42" customFormat="1" ht="11.25">
      <c r="A191" s="99"/>
      <c r="B191" s="99"/>
    </row>
    <row r="192" spans="1:2" s="42" customFormat="1" ht="11.25">
      <c r="A192" s="99"/>
      <c r="B192" s="99"/>
    </row>
    <row r="193" spans="1:2" s="42" customFormat="1" ht="11.25">
      <c r="A193" s="99"/>
      <c r="B193" s="99"/>
    </row>
    <row r="194" spans="1:2" s="42" customFormat="1" ht="11.25">
      <c r="A194" s="99"/>
      <c r="B194" s="99"/>
    </row>
    <row r="195" spans="1:2" s="42" customFormat="1" ht="11.25">
      <c r="A195" s="99"/>
      <c r="B195" s="99"/>
    </row>
    <row r="196" spans="1:2" s="42" customFormat="1" ht="11.25">
      <c r="A196" s="99"/>
      <c r="B196" s="99"/>
    </row>
    <row r="197" spans="1:2" s="42" customFormat="1" ht="11.25">
      <c r="A197" s="99"/>
      <c r="B197" s="99"/>
    </row>
    <row r="198" spans="1:2" s="42" customFormat="1" ht="11.25">
      <c r="A198" s="99"/>
      <c r="B198" s="99"/>
    </row>
    <row r="199" spans="1:2" s="42" customFormat="1" ht="11.25">
      <c r="A199" s="99"/>
      <c r="B199" s="99"/>
    </row>
    <row r="200" spans="1:2" s="42" customFormat="1" ht="11.25">
      <c r="A200" s="99"/>
      <c r="B200" s="99"/>
    </row>
    <row r="201" spans="1:2" s="42" customFormat="1" ht="11.25">
      <c r="A201" s="99"/>
      <c r="B201" s="99"/>
    </row>
    <row r="202" spans="1:2" s="42" customFormat="1" ht="11.25">
      <c r="A202" s="99"/>
      <c r="B202" s="99"/>
    </row>
    <row r="203" spans="1:2" s="42" customFormat="1" ht="11.25">
      <c r="A203" s="99"/>
      <c r="B203" s="99"/>
    </row>
    <row r="204" spans="1:2" s="42" customFormat="1" ht="11.25">
      <c r="A204" s="99"/>
      <c r="B204" s="99"/>
    </row>
    <row r="205" spans="1:2" s="42" customFormat="1" ht="11.25">
      <c r="A205" s="99"/>
      <c r="B205" s="99"/>
    </row>
    <row r="206" spans="1:2" s="42" customFormat="1" ht="11.25">
      <c r="A206" s="99"/>
      <c r="B206" s="99"/>
    </row>
    <row r="207" spans="1:2" s="42" customFormat="1" ht="11.25">
      <c r="A207" s="99"/>
      <c r="B207" s="99"/>
    </row>
    <row r="208" spans="1:2" s="42" customFormat="1" ht="11.25">
      <c r="A208" s="99"/>
      <c r="B208" s="99"/>
    </row>
    <row r="209" spans="1:2" s="42" customFormat="1" ht="11.25">
      <c r="A209" s="99"/>
      <c r="B209" s="99"/>
    </row>
    <row r="210" spans="1:2" s="42" customFormat="1" ht="11.25">
      <c r="A210" s="99"/>
      <c r="B210" s="99"/>
    </row>
    <row r="211" spans="1:2" s="42" customFormat="1" ht="11.25">
      <c r="A211" s="99"/>
      <c r="B211" s="99"/>
    </row>
    <row r="212" spans="1:2" s="42" customFormat="1" ht="11.25">
      <c r="A212" s="99"/>
      <c r="B212" s="99"/>
    </row>
    <row r="213" spans="1:2" s="42" customFormat="1" ht="11.25">
      <c r="A213" s="99"/>
      <c r="B213" s="99"/>
    </row>
    <row r="214" spans="1:2" s="42" customFormat="1" ht="11.25">
      <c r="A214" s="99"/>
      <c r="B214" s="99"/>
    </row>
    <row r="215" spans="1:2" s="42" customFormat="1" ht="11.25">
      <c r="A215" s="99"/>
      <c r="B215" s="99"/>
    </row>
    <row r="216" spans="1:2" s="42" customFormat="1" ht="11.25">
      <c r="A216" s="99"/>
      <c r="B216" s="99"/>
    </row>
    <row r="217" spans="1:2" s="42" customFormat="1" ht="11.25">
      <c r="A217" s="99"/>
      <c r="B217" s="99"/>
    </row>
    <row r="218" spans="1:2" s="42" customFormat="1" ht="11.25">
      <c r="A218" s="99"/>
      <c r="B218" s="99"/>
    </row>
    <row r="219" spans="1:2" s="42" customFormat="1" ht="11.25">
      <c r="A219" s="99"/>
      <c r="B219" s="99"/>
    </row>
    <row r="220" spans="1:2" s="42" customFormat="1" ht="11.25">
      <c r="A220" s="99"/>
      <c r="B220" s="99"/>
    </row>
    <row r="221" spans="1:2" s="42" customFormat="1" ht="11.25">
      <c r="A221" s="99"/>
      <c r="B221" s="99"/>
    </row>
    <row r="222" spans="1:2" s="42" customFormat="1" ht="11.25">
      <c r="A222" s="99"/>
      <c r="B222" s="99"/>
    </row>
    <row r="223" spans="1:2" s="42" customFormat="1" ht="11.25">
      <c r="A223" s="99"/>
      <c r="B223" s="99"/>
    </row>
    <row r="224" spans="1:2" s="42" customFormat="1" ht="11.25">
      <c r="A224" s="99"/>
      <c r="B224" s="99"/>
    </row>
    <row r="225" spans="1:2" s="42" customFormat="1" ht="11.25">
      <c r="A225" s="99"/>
      <c r="B225" s="99"/>
    </row>
    <row r="226" spans="1:2" s="42" customFormat="1" ht="11.25">
      <c r="A226" s="99"/>
      <c r="B226" s="99"/>
    </row>
    <row r="227" spans="1:2" s="42" customFormat="1" ht="11.25">
      <c r="A227" s="99"/>
      <c r="B227" s="99"/>
    </row>
    <row r="228" spans="1:2" s="42" customFormat="1" ht="11.25">
      <c r="A228" s="99"/>
      <c r="B228" s="99"/>
    </row>
    <row r="229" spans="1:2" s="42" customFormat="1" ht="11.25">
      <c r="A229" s="99"/>
      <c r="B229" s="99"/>
    </row>
    <row r="230" spans="1:2" s="42" customFormat="1" ht="11.25">
      <c r="A230" s="99"/>
      <c r="B230" s="99"/>
    </row>
    <row r="231" spans="1:2" s="42" customFormat="1" ht="11.25">
      <c r="A231" s="99"/>
      <c r="B231" s="99"/>
    </row>
    <row r="232" spans="1:2" s="42" customFormat="1" ht="11.25">
      <c r="A232" s="99"/>
      <c r="B232" s="99"/>
    </row>
    <row r="233" spans="1:2" s="42" customFormat="1" ht="11.25">
      <c r="A233" s="99"/>
      <c r="B233" s="99"/>
    </row>
    <row r="234" spans="1:2" s="42" customFormat="1" ht="11.25">
      <c r="A234" s="99"/>
      <c r="B234" s="99"/>
    </row>
    <row r="235" spans="1:2" s="42" customFormat="1" ht="11.25">
      <c r="A235" s="99"/>
      <c r="B235" s="99"/>
    </row>
    <row r="236" spans="1:2" s="42" customFormat="1" ht="11.25">
      <c r="A236" s="99"/>
      <c r="B236" s="99"/>
    </row>
    <row r="237" spans="1:2" s="42" customFormat="1" ht="11.25">
      <c r="A237" s="99"/>
      <c r="B237" s="99"/>
    </row>
    <row r="238" spans="1:2" s="42" customFormat="1" ht="11.25">
      <c r="A238" s="99"/>
      <c r="B238" s="99"/>
    </row>
    <row r="239" spans="1:2" s="42" customFormat="1" ht="11.25">
      <c r="A239" s="99"/>
      <c r="B239" s="99"/>
    </row>
    <row r="240" spans="1:2" s="42" customFormat="1" ht="11.25">
      <c r="A240" s="99"/>
      <c r="B240" s="99"/>
    </row>
    <row r="241" spans="1:2" s="42" customFormat="1" ht="11.25">
      <c r="A241" s="99"/>
      <c r="B241" s="99"/>
    </row>
    <row r="242" spans="1:2" s="42" customFormat="1" ht="11.25">
      <c r="A242" s="99"/>
      <c r="B242" s="99"/>
    </row>
    <row r="243" spans="1:2" s="42" customFormat="1" ht="11.25">
      <c r="A243" s="99"/>
      <c r="B243" s="99"/>
    </row>
    <row r="244" spans="1:2" s="42" customFormat="1" ht="11.25">
      <c r="A244" s="99"/>
      <c r="B244" s="99"/>
    </row>
    <row r="245" spans="1:2" s="42" customFormat="1" ht="11.25">
      <c r="A245" s="99"/>
      <c r="B245" s="99"/>
    </row>
    <row r="246" spans="1:2" s="42" customFormat="1" ht="11.25">
      <c r="A246" s="99"/>
      <c r="B246" s="99"/>
    </row>
    <row r="247" spans="1:2" s="42" customFormat="1" ht="11.25">
      <c r="A247" s="99"/>
      <c r="B247" s="99"/>
    </row>
    <row r="248" spans="1:2" s="42" customFormat="1" ht="11.25">
      <c r="A248" s="99"/>
      <c r="B248" s="99"/>
    </row>
    <row r="249" spans="1:2" s="42" customFormat="1" ht="11.25">
      <c r="A249" s="99"/>
      <c r="B249" s="99"/>
    </row>
    <row r="250" spans="1:2" s="42" customFormat="1" ht="11.25">
      <c r="A250" s="99"/>
      <c r="B250" s="99"/>
    </row>
    <row r="251" spans="1:2" s="42" customFormat="1" ht="11.25">
      <c r="A251" s="99"/>
      <c r="B251" s="99"/>
    </row>
    <row r="252" spans="1:2" s="42" customFormat="1" ht="11.25">
      <c r="A252" s="99"/>
      <c r="B252" s="99"/>
    </row>
    <row r="253" spans="1:2" s="42" customFormat="1" ht="11.25">
      <c r="A253" s="99"/>
      <c r="B253" s="99"/>
    </row>
    <row r="254" spans="1:2" s="42" customFormat="1" ht="11.25">
      <c r="A254" s="99"/>
      <c r="B254" s="99"/>
    </row>
    <row r="255" spans="1:2" s="42" customFormat="1" ht="11.25">
      <c r="A255" s="99"/>
      <c r="B255" s="99"/>
    </row>
    <row r="256" spans="1:2" s="42" customFormat="1" ht="11.25">
      <c r="A256" s="99"/>
      <c r="B256" s="99"/>
    </row>
    <row r="257" spans="1:2" s="42" customFormat="1" ht="11.25">
      <c r="A257" s="99"/>
      <c r="B257" s="99"/>
    </row>
    <row r="258" spans="1:2" s="42" customFormat="1" ht="11.25">
      <c r="A258" s="99"/>
      <c r="B258" s="99"/>
    </row>
    <row r="259" spans="1:2" s="42" customFormat="1" ht="11.25">
      <c r="A259" s="99"/>
      <c r="B259" s="99"/>
    </row>
    <row r="260" spans="1:2" s="42" customFormat="1" ht="11.25">
      <c r="A260" s="99"/>
      <c r="B260" s="99"/>
    </row>
    <row r="261" spans="1:2" s="42" customFormat="1" ht="11.25">
      <c r="A261" s="99"/>
      <c r="B261" s="99"/>
    </row>
    <row r="262" spans="1:2" s="42" customFormat="1" ht="11.25">
      <c r="A262" s="99"/>
      <c r="B262" s="99"/>
    </row>
    <row r="263" spans="1:2" s="42" customFormat="1" ht="11.25">
      <c r="A263" s="99"/>
      <c r="B263" s="99"/>
    </row>
    <row r="264" spans="1:2" s="42" customFormat="1" ht="11.25">
      <c r="A264" s="99"/>
      <c r="B264" s="99"/>
    </row>
    <row r="265" spans="1:2" s="42" customFormat="1" ht="11.25">
      <c r="A265" s="99"/>
      <c r="B265" s="99"/>
    </row>
    <row r="266" spans="1:2" s="42" customFormat="1" ht="11.25">
      <c r="A266" s="99"/>
      <c r="B266" s="99"/>
    </row>
    <row r="267" spans="1:2" s="42" customFormat="1" ht="11.25">
      <c r="A267" s="99"/>
      <c r="B267" s="99"/>
    </row>
    <row r="268" spans="1:2" s="42" customFormat="1" ht="11.25">
      <c r="A268" s="99"/>
      <c r="B268" s="99"/>
    </row>
    <row r="269" spans="1:2" s="42" customFormat="1" ht="11.25">
      <c r="A269" s="99"/>
      <c r="B269" s="99"/>
    </row>
    <row r="270" spans="1:2" s="42" customFormat="1" ht="11.25">
      <c r="A270" s="99"/>
      <c r="B270" s="99"/>
    </row>
    <row r="271" spans="1:2" s="42" customFormat="1" ht="11.25">
      <c r="A271" s="99"/>
      <c r="B271" s="99"/>
    </row>
  </sheetData>
  <sheetProtection/>
  <mergeCells count="349">
    <mergeCell ref="E7:E10"/>
    <mergeCell ref="F7:F10"/>
    <mergeCell ref="G7:G10"/>
    <mergeCell ref="H7:H10"/>
    <mergeCell ref="I7:I10"/>
    <mergeCell ref="J7:J10"/>
    <mergeCell ref="A3:C6"/>
    <mergeCell ref="D3:L3"/>
    <mergeCell ref="D4:F4"/>
    <mergeCell ref="G4:I4"/>
    <mergeCell ref="J4:L4"/>
    <mergeCell ref="J11:J12"/>
    <mergeCell ref="K11:K12"/>
    <mergeCell ref="L11:L12"/>
    <mergeCell ref="K7:K10"/>
    <mergeCell ref="L7:L10"/>
    <mergeCell ref="G11:G12"/>
    <mergeCell ref="A15:A18"/>
    <mergeCell ref="B16:B18"/>
    <mergeCell ref="D16:D18"/>
    <mergeCell ref="E16:E18"/>
    <mergeCell ref="F16:F18"/>
    <mergeCell ref="I11:I12"/>
    <mergeCell ref="H11:H12"/>
    <mergeCell ref="A7:A14"/>
    <mergeCell ref="B7:B10"/>
    <mergeCell ref="D7:D10"/>
    <mergeCell ref="I16:I18"/>
    <mergeCell ref="B11:B12"/>
    <mergeCell ref="D11:D12"/>
    <mergeCell ref="E11:E12"/>
    <mergeCell ref="F11:F12"/>
    <mergeCell ref="J16:J18"/>
    <mergeCell ref="K16:K18"/>
    <mergeCell ref="L16:L18"/>
    <mergeCell ref="G16:G18"/>
    <mergeCell ref="H16:H18"/>
    <mergeCell ref="G19:G26"/>
    <mergeCell ref="I19:I26"/>
    <mergeCell ref="J19:J26"/>
    <mergeCell ref="K19:K26"/>
    <mergeCell ref="A19:A23"/>
    <mergeCell ref="B19:B23"/>
    <mergeCell ref="D19:D26"/>
    <mergeCell ref="E19:E26"/>
    <mergeCell ref="F19:F26"/>
    <mergeCell ref="H19:H26"/>
    <mergeCell ref="A24:A28"/>
    <mergeCell ref="B24:B26"/>
    <mergeCell ref="B27:B28"/>
    <mergeCell ref="D27:D28"/>
    <mergeCell ref="E27:E28"/>
    <mergeCell ref="F27:F28"/>
    <mergeCell ref="G27:G28"/>
    <mergeCell ref="H27:H28"/>
    <mergeCell ref="I27:I28"/>
    <mergeCell ref="J27:J28"/>
    <mergeCell ref="K27:K28"/>
    <mergeCell ref="H30:H31"/>
    <mergeCell ref="G30:G31"/>
    <mergeCell ref="I30:I31"/>
    <mergeCell ref="J30:J31"/>
    <mergeCell ref="K30:K31"/>
    <mergeCell ref="D30:D31"/>
    <mergeCell ref="E30:E31"/>
    <mergeCell ref="F30:F31"/>
    <mergeCell ref="A51:A58"/>
    <mergeCell ref="B51:B58"/>
    <mergeCell ref="E51:E58"/>
    <mergeCell ref="H51:H58"/>
    <mergeCell ref="K51:K58"/>
    <mergeCell ref="L30:L31"/>
    <mergeCell ref="B32:B33"/>
    <mergeCell ref="R7:R10"/>
    <mergeCell ref="P11:P12"/>
    <mergeCell ref="Q11:Q12"/>
    <mergeCell ref="Q7:Q10"/>
    <mergeCell ref="L27:L28"/>
    <mergeCell ref="L19:L26"/>
    <mergeCell ref="N7:N10"/>
    <mergeCell ref="O7:O10"/>
    <mergeCell ref="P7:P10"/>
    <mergeCell ref="A34:A50"/>
    <mergeCell ref="B34:B50"/>
    <mergeCell ref="E34:E50"/>
    <mergeCell ref="H34:H50"/>
    <mergeCell ref="K34:K50"/>
    <mergeCell ref="A30:A33"/>
    <mergeCell ref="B30:B31"/>
    <mergeCell ref="T11:T12"/>
    <mergeCell ref="U11:U12"/>
    <mergeCell ref="T7:T10"/>
    <mergeCell ref="U7:U10"/>
    <mergeCell ref="S7:S10"/>
    <mergeCell ref="M3:U3"/>
    <mergeCell ref="M4:O4"/>
    <mergeCell ref="P4:R4"/>
    <mergeCell ref="S4:U4"/>
    <mergeCell ref="M7:M10"/>
    <mergeCell ref="S16:S18"/>
    <mergeCell ref="T16:T18"/>
    <mergeCell ref="M16:M18"/>
    <mergeCell ref="N16:N18"/>
    <mergeCell ref="O16:O18"/>
    <mergeCell ref="R11:R12"/>
    <mergeCell ref="M11:M12"/>
    <mergeCell ref="N11:N12"/>
    <mergeCell ref="O11:O12"/>
    <mergeCell ref="S11:S12"/>
    <mergeCell ref="T19:T26"/>
    <mergeCell ref="U19:U26"/>
    <mergeCell ref="U16:U18"/>
    <mergeCell ref="M19:M26"/>
    <mergeCell ref="N19:N26"/>
    <mergeCell ref="O19:O26"/>
    <mergeCell ref="P19:P26"/>
    <mergeCell ref="P16:P18"/>
    <mergeCell ref="Q16:Q18"/>
    <mergeCell ref="R16:R18"/>
    <mergeCell ref="U27:U28"/>
    <mergeCell ref="R30:R31"/>
    <mergeCell ref="M27:M28"/>
    <mergeCell ref="N27:N28"/>
    <mergeCell ref="R19:R26"/>
    <mergeCell ref="S19:S26"/>
    <mergeCell ref="Q19:Q26"/>
    <mergeCell ref="O27:O28"/>
    <mergeCell ref="P27:P28"/>
    <mergeCell ref="Q27:Q28"/>
    <mergeCell ref="T30:T31"/>
    <mergeCell ref="M30:M31"/>
    <mergeCell ref="N30:N31"/>
    <mergeCell ref="O30:O31"/>
    <mergeCell ref="R27:R28"/>
    <mergeCell ref="S27:S28"/>
    <mergeCell ref="T27:T28"/>
    <mergeCell ref="T34:T50"/>
    <mergeCell ref="U30:U31"/>
    <mergeCell ref="P30:P31"/>
    <mergeCell ref="Q30:Q31"/>
    <mergeCell ref="S30:S31"/>
    <mergeCell ref="AV27:AV28"/>
    <mergeCell ref="AS32:AS33"/>
    <mergeCell ref="AT32:AT33"/>
    <mergeCell ref="X27:X28"/>
    <mergeCell ref="Y27:Y28"/>
    <mergeCell ref="AW27:AW28"/>
    <mergeCell ref="AU30:AU31"/>
    <mergeCell ref="AV30:AV31"/>
    <mergeCell ref="AW30:AW31"/>
    <mergeCell ref="AU32:AU33"/>
    <mergeCell ref="AV32:AV33"/>
    <mergeCell ref="AW32:AW33"/>
    <mergeCell ref="N51:N58"/>
    <mergeCell ref="Q51:Q58"/>
    <mergeCell ref="T51:T58"/>
    <mergeCell ref="AU27:AU28"/>
    <mergeCell ref="N34:N50"/>
    <mergeCell ref="Q34:Q50"/>
    <mergeCell ref="AS27:AS28"/>
    <mergeCell ref="AT27:AT28"/>
    <mergeCell ref="AS30:AS31"/>
    <mergeCell ref="AT30:AT31"/>
    <mergeCell ref="V3:AD3"/>
    <mergeCell ref="V4:X4"/>
    <mergeCell ref="Y4:AA4"/>
    <mergeCell ref="AB4:AD4"/>
    <mergeCell ref="V7:V10"/>
    <mergeCell ref="W7:W10"/>
    <mergeCell ref="V11:V12"/>
    <mergeCell ref="W11:W12"/>
    <mergeCell ref="X11:X12"/>
    <mergeCell ref="Y11:Y12"/>
    <mergeCell ref="Z11:Z12"/>
    <mergeCell ref="X7:X10"/>
    <mergeCell ref="Y7:Y10"/>
    <mergeCell ref="Z7:Z10"/>
    <mergeCell ref="AA11:AA12"/>
    <mergeCell ref="AB11:AB12"/>
    <mergeCell ref="AC11:AC12"/>
    <mergeCell ref="AD11:AD12"/>
    <mergeCell ref="AC7:AC10"/>
    <mergeCell ref="AD7:AD10"/>
    <mergeCell ref="AA7:AA10"/>
    <mergeCell ref="AB7:AB10"/>
    <mergeCell ref="Y16:Y18"/>
    <mergeCell ref="Z16:Z18"/>
    <mergeCell ref="AA16:AA18"/>
    <mergeCell ref="AB16:AB18"/>
    <mergeCell ref="AC16:AC18"/>
    <mergeCell ref="V16:V18"/>
    <mergeCell ref="W16:W18"/>
    <mergeCell ref="X16:X18"/>
    <mergeCell ref="AA19:AA26"/>
    <mergeCell ref="AB19:AB26"/>
    <mergeCell ref="AC19:AC26"/>
    <mergeCell ref="AD19:AD26"/>
    <mergeCell ref="AD16:AD18"/>
    <mergeCell ref="V19:V26"/>
    <mergeCell ref="W19:W26"/>
    <mergeCell ref="X19:X26"/>
    <mergeCell ref="Y19:Y26"/>
    <mergeCell ref="Z19:Z26"/>
    <mergeCell ref="AV16:AV18"/>
    <mergeCell ref="AW16:AW18"/>
    <mergeCell ref="AS19:AS26"/>
    <mergeCell ref="AT19:AT26"/>
    <mergeCell ref="AU19:AU26"/>
    <mergeCell ref="AV19:AV26"/>
    <mergeCell ref="AW19:AW26"/>
    <mergeCell ref="Z27:Z28"/>
    <mergeCell ref="AA27:AA28"/>
    <mergeCell ref="V27:V28"/>
    <mergeCell ref="W27:W28"/>
    <mergeCell ref="AW11:AW12"/>
    <mergeCell ref="AS16:AS18"/>
    <mergeCell ref="AT16:AT18"/>
    <mergeCell ref="AU16:AU18"/>
    <mergeCell ref="AC27:AC28"/>
    <mergeCell ref="AK11:AK12"/>
    <mergeCell ref="AS7:AS10"/>
    <mergeCell ref="AT7:AT10"/>
    <mergeCell ref="AU7:AU10"/>
    <mergeCell ref="AV7:AV10"/>
    <mergeCell ref="AW7:AW10"/>
    <mergeCell ref="Y30:Y31"/>
    <mergeCell ref="Z30:Z31"/>
    <mergeCell ref="AH11:AH12"/>
    <mergeCell ref="AI11:AI12"/>
    <mergeCell ref="AI7:AI10"/>
    <mergeCell ref="V30:V31"/>
    <mergeCell ref="W30:W31"/>
    <mergeCell ref="X30:X31"/>
    <mergeCell ref="AV11:AV12"/>
    <mergeCell ref="AD30:AD31"/>
    <mergeCell ref="AD27:AD28"/>
    <mergeCell ref="AB27:AB28"/>
    <mergeCell ref="AA30:AA31"/>
    <mergeCell ref="AB30:AB31"/>
    <mergeCell ref="AM11:AM12"/>
    <mergeCell ref="W51:W58"/>
    <mergeCell ref="Z51:Z58"/>
    <mergeCell ref="AC51:AC58"/>
    <mergeCell ref="AS11:AS12"/>
    <mergeCell ref="AT11:AT12"/>
    <mergeCell ref="AU11:AU12"/>
    <mergeCell ref="W34:W50"/>
    <mergeCell ref="Z34:Z50"/>
    <mergeCell ref="AC34:AC50"/>
    <mergeCell ref="AC30:AC31"/>
    <mergeCell ref="AE3:AM3"/>
    <mergeCell ref="AE4:AG4"/>
    <mergeCell ref="AH4:AJ4"/>
    <mergeCell ref="AK4:AM4"/>
    <mergeCell ref="AE7:AE10"/>
    <mergeCell ref="AF7:AF10"/>
    <mergeCell ref="AL7:AL10"/>
    <mergeCell ref="AM7:AM10"/>
    <mergeCell ref="AG7:AG10"/>
    <mergeCell ref="AH7:AH10"/>
    <mergeCell ref="AJ7:AJ10"/>
    <mergeCell ref="AK7:AK10"/>
    <mergeCell ref="AL16:AL18"/>
    <mergeCell ref="AE16:AE18"/>
    <mergeCell ref="AF16:AF18"/>
    <mergeCell ref="AG16:AG18"/>
    <mergeCell ref="AJ11:AJ12"/>
    <mergeCell ref="AE11:AE12"/>
    <mergeCell ref="AF11:AF12"/>
    <mergeCell ref="AG11:AG12"/>
    <mergeCell ref="AL11:AL12"/>
    <mergeCell ref="AM19:AM26"/>
    <mergeCell ref="AM16:AM18"/>
    <mergeCell ref="AE19:AE26"/>
    <mergeCell ref="AF19:AF26"/>
    <mergeCell ref="AG19:AG26"/>
    <mergeCell ref="AH19:AH26"/>
    <mergeCell ref="AH16:AH18"/>
    <mergeCell ref="AI16:AI18"/>
    <mergeCell ref="AJ16:AJ18"/>
    <mergeCell ref="AK16:AK18"/>
    <mergeCell ref="AE27:AE28"/>
    <mergeCell ref="AF27:AF28"/>
    <mergeCell ref="AJ19:AJ26"/>
    <mergeCell ref="AK19:AK26"/>
    <mergeCell ref="AI19:AI26"/>
    <mergeCell ref="AL19:AL26"/>
    <mergeCell ref="AL27:AL28"/>
    <mergeCell ref="AM27:AM28"/>
    <mergeCell ref="AG27:AG28"/>
    <mergeCell ref="AH27:AH28"/>
    <mergeCell ref="AI27:AI28"/>
    <mergeCell ref="AJ27:AJ28"/>
    <mergeCell ref="AK27:AK28"/>
    <mergeCell ref="AL30:AL31"/>
    <mergeCell ref="AE30:AE31"/>
    <mergeCell ref="AF30:AF31"/>
    <mergeCell ref="AG30:AG31"/>
    <mergeCell ref="AV51:AV58"/>
    <mergeCell ref="AW51:AW58"/>
    <mergeCell ref="AT34:AT50"/>
    <mergeCell ref="AW34:AW50"/>
    <mergeCell ref="AT51:AT58"/>
    <mergeCell ref="AM30:AM31"/>
    <mergeCell ref="AH30:AH31"/>
    <mergeCell ref="AI30:AI31"/>
    <mergeCell ref="AJ30:AJ31"/>
    <mergeCell ref="AK30:AK31"/>
    <mergeCell ref="AF34:AF50"/>
    <mergeCell ref="AI34:AI50"/>
    <mergeCell ref="AL34:AL50"/>
    <mergeCell ref="AS51:AS58"/>
    <mergeCell ref="AU51:AU58"/>
    <mergeCell ref="AF51:AF58"/>
    <mergeCell ref="AI51:AI58"/>
    <mergeCell ref="AL51:AL58"/>
    <mergeCell ref="AQ34:AQ50"/>
    <mergeCell ref="AQ51:AQ58"/>
    <mergeCell ref="AO51:AO58"/>
    <mergeCell ref="AQ19:AQ26"/>
    <mergeCell ref="AQ27:AQ28"/>
    <mergeCell ref="AQ30:AQ31"/>
    <mergeCell ref="AN7:AN10"/>
    <mergeCell ref="AO7:AO10"/>
    <mergeCell ref="AP7:AP10"/>
    <mergeCell ref="AN11:AN12"/>
    <mergeCell ref="AO11:AO12"/>
    <mergeCell ref="AP11:AP12"/>
    <mergeCell ref="AN16:AN18"/>
    <mergeCell ref="AO16:AO18"/>
    <mergeCell ref="AP16:AP18"/>
    <mergeCell ref="AN19:AN26"/>
    <mergeCell ref="AO19:AO26"/>
    <mergeCell ref="AP19:AP26"/>
    <mergeCell ref="AO34:AO50"/>
    <mergeCell ref="AN27:AN28"/>
    <mergeCell ref="AO27:AO28"/>
    <mergeCell ref="AP27:AP28"/>
    <mergeCell ref="AN30:AN31"/>
    <mergeCell ref="AO30:AO31"/>
    <mergeCell ref="AP30:AP31"/>
    <mergeCell ref="A60:C60"/>
    <mergeCell ref="AN61:AP61"/>
    <mergeCell ref="AN62:AP62"/>
    <mergeCell ref="AN3:AQ3"/>
    <mergeCell ref="AN4:AQ4"/>
    <mergeCell ref="AQ7:AQ10"/>
    <mergeCell ref="AQ11:AQ12"/>
    <mergeCell ref="AQ16:AQ1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04"/>
  <sheetViews>
    <sheetView zoomScalePageLayoutView="0" workbookViewId="0" topLeftCell="A4">
      <pane xSplit="1" ySplit="3" topLeftCell="B10" activePane="bottomRight" state="frozen"/>
      <selection pane="topLeft" activeCell="A4" sqref="A4"/>
      <selection pane="topRight" activeCell="B4" sqref="B4"/>
      <selection pane="bottomLeft" activeCell="A7" sqref="A7"/>
      <selection pane="bottomRight" activeCell="N13" sqref="N13"/>
    </sheetView>
  </sheetViews>
  <sheetFormatPr defaultColWidth="9.140625" defaultRowHeight="15"/>
  <cols>
    <col min="1" max="1" width="43.421875" style="0" customWidth="1"/>
    <col min="2" max="10" width="16.8515625" style="0" bestFit="1" customWidth="1"/>
    <col min="11" max="11" width="18.00390625" style="0" bestFit="1" customWidth="1"/>
    <col min="12" max="13" width="17.00390625" style="0" bestFit="1" customWidth="1"/>
    <col min="14" max="14" width="18.140625" style="187" bestFit="1" customWidth="1"/>
    <col min="15" max="15" width="18.00390625" style="0" bestFit="1" customWidth="1"/>
    <col min="16" max="16" width="20.7109375" style="0" customWidth="1"/>
    <col min="18" max="18" width="12.421875" style="0" bestFit="1" customWidth="1"/>
    <col min="19" max="19" width="12.00390625" style="0" bestFit="1" customWidth="1"/>
  </cols>
  <sheetData>
    <row r="3" spans="1:14" ht="15">
      <c r="A3" s="306" t="s">
        <v>94</v>
      </c>
      <c r="B3" s="306"/>
      <c r="C3" s="306"/>
      <c r="D3" s="306"/>
      <c r="E3" s="306"/>
      <c r="F3" s="306"/>
      <c r="G3" s="306"/>
      <c r="H3" s="306"/>
      <c r="I3" s="306"/>
      <c r="J3" s="4"/>
      <c r="K3" s="5"/>
      <c r="L3" s="5"/>
      <c r="M3" s="5"/>
      <c r="N3" s="183"/>
    </row>
    <row r="4" spans="1:14" ht="1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16" ht="15">
      <c r="A5" s="6" t="s">
        <v>95</v>
      </c>
      <c r="B5" s="7">
        <v>43282</v>
      </c>
      <c r="C5" s="7">
        <v>43313</v>
      </c>
      <c r="D5" s="7">
        <v>43344</v>
      </c>
      <c r="E5" s="7">
        <v>43374</v>
      </c>
      <c r="F5" s="7">
        <v>43405</v>
      </c>
      <c r="G5" s="7">
        <v>43435</v>
      </c>
      <c r="H5" s="7">
        <v>43466</v>
      </c>
      <c r="I5" s="7">
        <v>43497</v>
      </c>
      <c r="J5" s="7">
        <v>43525</v>
      </c>
      <c r="K5" s="7">
        <v>43556</v>
      </c>
      <c r="L5" s="7">
        <v>43586</v>
      </c>
      <c r="M5" s="7">
        <v>43617</v>
      </c>
      <c r="N5" s="184" t="s">
        <v>96</v>
      </c>
      <c r="O5" s="8" t="s">
        <v>97</v>
      </c>
      <c r="P5" s="9" t="s">
        <v>98</v>
      </c>
    </row>
    <row r="6" spans="1:16" ht="15">
      <c r="A6" s="10" t="s">
        <v>99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84"/>
      <c r="O6" s="12"/>
      <c r="P6" s="13"/>
    </row>
    <row r="7" spans="1:18" ht="31.5" customHeight="1">
      <c r="A7" s="14" t="str">
        <f>'[1]CGSF'!A4</f>
        <v>COMPLEXO GERONTOLÓGICO SAGRADA FAMÍLIA</v>
      </c>
      <c r="B7" s="14">
        <v>188000</v>
      </c>
      <c r="C7" s="14">
        <v>188000</v>
      </c>
      <c r="D7" s="14">
        <v>188000</v>
      </c>
      <c r="E7" s="14">
        <v>185000</v>
      </c>
      <c r="F7" s="14">
        <v>188000</v>
      </c>
      <c r="G7" s="14">
        <v>185000</v>
      </c>
      <c r="H7" s="14">
        <v>187000</v>
      </c>
      <c r="I7" s="14">
        <v>186000</v>
      </c>
      <c r="J7" s="14">
        <v>186000</v>
      </c>
      <c r="K7" s="14">
        <v>186000</v>
      </c>
      <c r="L7" s="14">
        <v>187000</v>
      </c>
      <c r="M7" s="14">
        <v>187000</v>
      </c>
      <c r="N7" s="185">
        <f>SUM(B7:M7)</f>
        <v>2241000</v>
      </c>
      <c r="O7" s="15">
        <v>2163186.42</v>
      </c>
      <c r="P7" s="16">
        <f>O7-N7</f>
        <v>-77813.58000000007</v>
      </c>
      <c r="R7" t="b">
        <f>N7=Plan2!AN7</f>
        <v>1</v>
      </c>
    </row>
    <row r="8" spans="1:18" ht="18.75" customHeight="1">
      <c r="A8" s="14" t="str">
        <f>'[1]CCIVV'!A5</f>
        <v>CENTRO DE CONVIVÊNCIA VILA VIDA</v>
      </c>
      <c r="B8" s="14">
        <v>47000</v>
      </c>
      <c r="C8" s="14">
        <v>47000</v>
      </c>
      <c r="D8" s="14">
        <v>47000</v>
      </c>
      <c r="E8" s="14">
        <v>47000</v>
      </c>
      <c r="F8" s="14">
        <v>47000</v>
      </c>
      <c r="G8" s="14">
        <v>45647.97</v>
      </c>
      <c r="H8" s="14">
        <v>45665.97</v>
      </c>
      <c r="I8" s="14">
        <v>225683.97</v>
      </c>
      <c r="J8" s="14">
        <v>45701.96</v>
      </c>
      <c r="K8" s="14">
        <v>45719.97</v>
      </c>
      <c r="L8" s="14">
        <v>45737.96</v>
      </c>
      <c r="M8" s="14">
        <v>45755.96</v>
      </c>
      <c r="N8" s="185">
        <f aca="true" t="shared" si="0" ref="N8:N21">SUM(B8:M8)</f>
        <v>734913.7599999998</v>
      </c>
      <c r="O8" s="15">
        <v>686267.2339999999</v>
      </c>
      <c r="P8" s="16">
        <f aca="true" t="shared" si="1" ref="P8:P21">O8-N8</f>
        <v>-48646.52599999984</v>
      </c>
      <c r="R8" t="b">
        <f>N8=Plan2!AN11</f>
        <v>1</v>
      </c>
    </row>
    <row r="9" spans="1:18" ht="21.75" customHeight="1">
      <c r="A9" s="14" t="str">
        <f>'[1]CCICM'!A5</f>
        <v>CENTRO DE CONVIVÊNCIA CÂNDIDA DE MORAIS</v>
      </c>
      <c r="B9" s="14">
        <v>134825.83</v>
      </c>
      <c r="C9" s="14">
        <v>54000</v>
      </c>
      <c r="D9" s="14">
        <v>34825.83</v>
      </c>
      <c r="E9" s="14">
        <v>34825.83</v>
      </c>
      <c r="F9" s="14">
        <v>34025.83</v>
      </c>
      <c r="G9" s="14">
        <v>34025.83</v>
      </c>
      <c r="H9" s="14">
        <v>34025.83</v>
      </c>
      <c r="I9" s="14">
        <v>34025.83</v>
      </c>
      <c r="J9" s="14">
        <v>34025.83</v>
      </c>
      <c r="K9" s="14">
        <v>34025.83</v>
      </c>
      <c r="L9" s="14">
        <v>34025.83</v>
      </c>
      <c r="M9" s="14">
        <v>34025.83</v>
      </c>
      <c r="N9" s="185">
        <f t="shared" si="0"/>
        <v>530684.1300000001</v>
      </c>
      <c r="O9" s="15">
        <v>508239.0745</v>
      </c>
      <c r="P9" s="16">
        <f t="shared" si="1"/>
        <v>-22445.055500000133</v>
      </c>
      <c r="R9" t="b">
        <f>N9=Plan2!AN13</f>
        <v>1</v>
      </c>
    </row>
    <row r="10" spans="1:18" ht="24" customHeight="1">
      <c r="A10" s="14" t="str">
        <f>'[1]CCINF'!A5</f>
        <v>CENTRO DE CONVIVÊNCIA NORTE FERROVIÁRIO</v>
      </c>
      <c r="B10" s="14">
        <v>137630.22</v>
      </c>
      <c r="C10" s="14">
        <v>57000</v>
      </c>
      <c r="D10" s="14">
        <v>37652.22</v>
      </c>
      <c r="E10" s="14">
        <v>37652.22</v>
      </c>
      <c r="F10" s="14">
        <v>36902.22</v>
      </c>
      <c r="G10" s="14">
        <v>36902.22</v>
      </c>
      <c r="H10" s="14">
        <v>36902.22</v>
      </c>
      <c r="I10" s="14">
        <v>36902.22</v>
      </c>
      <c r="J10" s="14">
        <v>36902.22</v>
      </c>
      <c r="K10" s="14">
        <v>36902.22</v>
      </c>
      <c r="L10" s="14">
        <v>36902.22</v>
      </c>
      <c r="M10" s="14">
        <v>36902.22</v>
      </c>
      <c r="N10" s="185">
        <f t="shared" si="0"/>
        <v>565152.4199999998</v>
      </c>
      <c r="O10" s="15">
        <v>438357.77009999997</v>
      </c>
      <c r="P10" s="16">
        <f t="shared" si="1"/>
        <v>-126794.64989999984</v>
      </c>
      <c r="R10" t="b">
        <f>N10=Plan2!AN14</f>
        <v>1</v>
      </c>
    </row>
    <row r="11" spans="1:18" ht="15">
      <c r="A11" s="14" t="str">
        <f>'[1]CCANM'!A5</f>
        <v>CENTRO DE CONVIVÊNCIA NOVO MUNDO</v>
      </c>
      <c r="B11" s="14">
        <v>165000</v>
      </c>
      <c r="C11" s="14">
        <v>165000</v>
      </c>
      <c r="D11" s="14">
        <v>165000</v>
      </c>
      <c r="E11" s="14">
        <v>160105.22</v>
      </c>
      <c r="F11" s="14">
        <v>46355.22</v>
      </c>
      <c r="G11" s="14">
        <v>46355.22</v>
      </c>
      <c r="H11" s="14">
        <v>46355.22</v>
      </c>
      <c r="I11" s="14">
        <v>46355.22</v>
      </c>
      <c r="J11" s="14">
        <v>46355.22</v>
      </c>
      <c r="K11" s="14">
        <v>46355.22</v>
      </c>
      <c r="L11" s="14">
        <v>46355.22</v>
      </c>
      <c r="M11" s="14">
        <v>46355.22</v>
      </c>
      <c r="N11" s="185">
        <f t="shared" si="0"/>
        <v>1025946.9799999997</v>
      </c>
      <c r="O11" s="15">
        <v>775315.967</v>
      </c>
      <c r="P11" s="16">
        <f t="shared" si="1"/>
        <v>-250631.0129999998</v>
      </c>
      <c r="R11" t="b">
        <f>N11=Plan2!AN15</f>
        <v>1</v>
      </c>
    </row>
    <row r="12" spans="1:18" ht="15">
      <c r="A12" s="14" t="str">
        <f>'[1]CSDGB'!A5</f>
        <v>CENTRO SOCIAL DONA GERCINA</v>
      </c>
      <c r="B12" s="14">
        <v>40000</v>
      </c>
      <c r="C12" s="14">
        <v>50000</v>
      </c>
      <c r="D12" s="14">
        <v>50000</v>
      </c>
      <c r="E12" s="14">
        <v>69551.67</v>
      </c>
      <c r="F12" s="14">
        <v>68851.67</v>
      </c>
      <c r="G12" s="14">
        <v>35651.67</v>
      </c>
      <c r="H12" s="14">
        <v>45375.67</v>
      </c>
      <c r="I12" s="14">
        <v>43875.67</v>
      </c>
      <c r="J12" s="14">
        <v>43875.67</v>
      </c>
      <c r="K12" s="14">
        <v>43875.67</v>
      </c>
      <c r="L12" s="14">
        <v>43875.67</v>
      </c>
      <c r="M12" s="14">
        <v>43875.67</v>
      </c>
      <c r="N12" s="185">
        <f t="shared" si="0"/>
        <v>578809.0299999999</v>
      </c>
      <c r="O12" s="15">
        <f>329303.94+165520</f>
        <v>494823.94</v>
      </c>
      <c r="P12" s="16">
        <f t="shared" si="1"/>
        <v>-83985.08999999991</v>
      </c>
      <c r="R12" t="b">
        <f>N12=Plan2!AN16</f>
        <v>1</v>
      </c>
    </row>
    <row r="13" spans="1:18" ht="15">
      <c r="A13" s="14" t="str">
        <f>'[1]CGV'!A4</f>
        <v>CENTRO GOIANO DE VOLUNTÁRIOS</v>
      </c>
      <c r="B13" s="181">
        <v>12798.657166666664</v>
      </c>
      <c r="C13" s="181">
        <v>12728.657166666664</v>
      </c>
      <c r="D13" s="181">
        <v>12798.657166666664</v>
      </c>
      <c r="E13" s="181">
        <v>17000</v>
      </c>
      <c r="F13" s="181">
        <v>17000</v>
      </c>
      <c r="G13" s="181">
        <v>17000</v>
      </c>
      <c r="H13" s="181">
        <v>17000</v>
      </c>
      <c r="I13" s="181">
        <v>17000</v>
      </c>
      <c r="J13" s="181">
        <v>17000</v>
      </c>
      <c r="K13" s="181">
        <v>17000</v>
      </c>
      <c r="L13" s="181">
        <v>17000</v>
      </c>
      <c r="M13" s="181">
        <v>17000</v>
      </c>
      <c r="N13" s="185">
        <f t="shared" si="0"/>
        <v>191325.97149999999</v>
      </c>
      <c r="O13" s="15">
        <v>196262.99</v>
      </c>
      <c r="P13" s="16">
        <f t="shared" si="1"/>
        <v>4937.018500000006</v>
      </c>
      <c r="R13" t="b">
        <f>N13=Plan2!AN27</f>
        <v>1</v>
      </c>
    </row>
    <row r="14" spans="1:18" ht="30">
      <c r="A14" s="14" t="str">
        <f>'[1]GASB'!A4</f>
        <v>GAB - GERÊNCIA DE ASSESSORAMENTO E BENEFÍCIOS</v>
      </c>
      <c r="B14" s="14">
        <v>566450.32</v>
      </c>
      <c r="C14" s="14">
        <v>566802.52</v>
      </c>
      <c r="D14" s="114">
        <v>600000</v>
      </c>
      <c r="E14" s="14">
        <v>566922.52</v>
      </c>
      <c r="F14" s="14">
        <v>526864.82</v>
      </c>
      <c r="G14" s="14">
        <v>324373.66</v>
      </c>
      <c r="H14" s="14">
        <v>379311.07</v>
      </c>
      <c r="I14" s="14">
        <v>469514.82</v>
      </c>
      <c r="J14" s="14">
        <v>498673.27</v>
      </c>
      <c r="K14" s="14">
        <v>511598.57</v>
      </c>
      <c r="L14" s="14">
        <v>1088158.57</v>
      </c>
      <c r="M14" s="14">
        <v>1089106.57</v>
      </c>
      <c r="N14" s="185">
        <f t="shared" si="0"/>
        <v>7187776.710000001</v>
      </c>
      <c r="O14" s="15">
        <v>7131885.2985000005</v>
      </c>
      <c r="P14" s="16">
        <f t="shared" si="1"/>
        <v>-55891.411500000395</v>
      </c>
      <c r="R14" t="b">
        <f>N14=Plan2!AN19</f>
        <v>1</v>
      </c>
    </row>
    <row r="15" spans="1:18" ht="15">
      <c r="A15" s="14" t="str">
        <f>'[1]CIGO'!A6</f>
        <v>CASA DE INTERIOR DE GOIÁS</v>
      </c>
      <c r="B15" s="14">
        <v>113801.55</v>
      </c>
      <c r="C15" s="14">
        <v>113801.55</v>
      </c>
      <c r="D15" s="14">
        <v>128801.55</v>
      </c>
      <c r="E15" s="14">
        <v>128801.55</v>
      </c>
      <c r="F15" s="14">
        <v>113801.55</v>
      </c>
      <c r="G15" s="14">
        <v>113801.55</v>
      </c>
      <c r="H15" s="14">
        <v>113801.55</v>
      </c>
      <c r="I15" s="14">
        <v>113801.55</v>
      </c>
      <c r="J15" s="14">
        <v>113801.55</v>
      </c>
      <c r="K15" s="14">
        <v>113801.55</v>
      </c>
      <c r="L15" s="14">
        <v>113801.55</v>
      </c>
      <c r="M15" s="14">
        <v>113801.55</v>
      </c>
      <c r="N15" s="185">
        <f t="shared" si="0"/>
        <v>1395618.6000000003</v>
      </c>
      <c r="O15" s="15">
        <v>1762780.98</v>
      </c>
      <c r="P15" s="16">
        <f t="shared" si="1"/>
        <v>367162.37999999966</v>
      </c>
      <c r="R15" t="b">
        <f>N15=Plan2!AN29</f>
        <v>1</v>
      </c>
    </row>
    <row r="16" spans="1:18" ht="15">
      <c r="A16" s="14" t="s">
        <v>113</v>
      </c>
      <c r="B16" s="14">
        <v>0</v>
      </c>
      <c r="C16" s="14">
        <v>3000000</v>
      </c>
      <c r="D16" s="14">
        <v>3000000</v>
      </c>
      <c r="E16" s="14">
        <v>2500000</v>
      </c>
      <c r="F16" s="14">
        <v>300000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85">
        <f t="shared" si="0"/>
        <v>8800000</v>
      </c>
      <c r="O16" s="15">
        <v>9700000</v>
      </c>
      <c r="P16" s="16">
        <f t="shared" si="1"/>
        <v>900000</v>
      </c>
      <c r="R16" t="b">
        <f>N16=Plan2!AN32</f>
        <v>1</v>
      </c>
    </row>
    <row r="17" spans="1:18" ht="15">
      <c r="A17" s="14" t="s">
        <v>114</v>
      </c>
      <c r="B17" s="14"/>
      <c r="C17" s="14"/>
      <c r="D17" s="14"/>
      <c r="E17" s="14"/>
      <c r="F17" s="14">
        <v>900000</v>
      </c>
      <c r="G17" s="14"/>
      <c r="H17" s="14"/>
      <c r="I17" s="14"/>
      <c r="J17" s="14"/>
      <c r="K17" s="14"/>
      <c r="L17" s="14"/>
      <c r="M17" s="14"/>
      <c r="N17" s="185">
        <f t="shared" si="0"/>
        <v>900000</v>
      </c>
      <c r="O17" s="15"/>
      <c r="P17" s="16"/>
      <c r="R17" t="b">
        <f>N17=Plan2!AN33</f>
        <v>1</v>
      </c>
    </row>
    <row r="18" spans="1:18" ht="15">
      <c r="A18" s="14" t="str">
        <f>'[1]ROMEIRO'!A6</f>
        <v>ROMARIAS</v>
      </c>
      <c r="B18" s="14">
        <v>70000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230000</v>
      </c>
      <c r="M18" s="14">
        <v>0</v>
      </c>
      <c r="N18" s="185">
        <f t="shared" si="0"/>
        <v>300000</v>
      </c>
      <c r="O18" s="15">
        <v>300000</v>
      </c>
      <c r="P18" s="16">
        <f t="shared" si="1"/>
        <v>0</v>
      </c>
      <c r="R18" t="b">
        <f>N18=Plan2!AN30</f>
        <v>1</v>
      </c>
    </row>
    <row r="19" spans="1:19" ht="15">
      <c r="A19" s="14" t="str">
        <f>'[1]RESTAURANTE'!A6</f>
        <v>RESTAURANTE CIDADÃO</v>
      </c>
      <c r="B19" s="14">
        <v>1642616.5722045454</v>
      </c>
      <c r="C19" s="14">
        <v>1608478.1816060604</v>
      </c>
      <c r="D19" s="14">
        <v>1484399.804121212</v>
      </c>
      <c r="E19" s="14">
        <v>1671502.157909091</v>
      </c>
      <c r="F19" s="14">
        <v>1659747.5179090907</v>
      </c>
      <c r="G19" s="14">
        <v>1544092.1314545453</v>
      </c>
      <c r="H19" s="14">
        <v>1757131.17</v>
      </c>
      <c r="I19" s="14">
        <v>1614096.099090909</v>
      </c>
      <c r="J19" s="14">
        <v>1603242.8747272727</v>
      </c>
      <c r="K19" s="14">
        <v>1704527.9345454543</v>
      </c>
      <c r="L19" s="14">
        <v>1757505.7705757576</v>
      </c>
      <c r="M19" s="14">
        <v>1543270.4696363634</v>
      </c>
      <c r="N19" s="185">
        <f t="shared" si="0"/>
        <v>19590610.6837803</v>
      </c>
      <c r="O19" s="15">
        <v>22026408.19</v>
      </c>
      <c r="P19" s="16">
        <f t="shared" si="1"/>
        <v>2435797.5062197</v>
      </c>
      <c r="R19" t="b">
        <f>N19=Plan2!AN34</f>
        <v>0</v>
      </c>
      <c r="S19" s="198">
        <f>N19-Plan2!AN34</f>
        <v>-0.003916669636964798</v>
      </c>
    </row>
    <row r="20" spans="1:18" ht="15">
      <c r="A20" s="14" t="str">
        <f>'[1]BOLSA'!A6</f>
        <v>PROGRAMA BOLSA UNIVERSITÁRIA</v>
      </c>
      <c r="B20" s="14">
        <v>10032520</v>
      </c>
      <c r="C20" s="14">
        <v>10251013.4</v>
      </c>
      <c r="D20" s="14">
        <v>10050413.4</v>
      </c>
      <c r="E20" s="14">
        <v>10050413.4</v>
      </c>
      <c r="F20" s="14">
        <v>10050413.4</v>
      </c>
      <c r="G20" s="14">
        <v>10032520</v>
      </c>
      <c r="H20" s="14">
        <v>9105120</v>
      </c>
      <c r="I20" s="14">
        <v>9323613.4</v>
      </c>
      <c r="J20" s="14">
        <v>9123013.4</v>
      </c>
      <c r="K20" s="14">
        <v>9123013.4</v>
      </c>
      <c r="L20" s="14">
        <v>9123013.4</v>
      </c>
      <c r="M20" s="14">
        <v>9105120</v>
      </c>
      <c r="N20" s="185">
        <f t="shared" si="0"/>
        <v>115370187.20000002</v>
      </c>
      <c r="O20" s="15">
        <v>113639498.41999999</v>
      </c>
      <c r="P20" s="16">
        <f>O20-N20</f>
        <v>-1730688.780000031</v>
      </c>
      <c r="R20" t="b">
        <f>N20=(Plan2!AN51+Plan2!AN55)</f>
        <v>1</v>
      </c>
    </row>
    <row r="21" spans="1:18" ht="15">
      <c r="A21" s="14" t="str">
        <f>'[1]SEDE'!A6</f>
        <v>SEDE</v>
      </c>
      <c r="B21" s="14">
        <f>280000+1200+B23</f>
        <v>313401.34</v>
      </c>
      <c r="C21" s="14">
        <f>280000+1200+C23</f>
        <v>313471.34</v>
      </c>
      <c r="D21" s="14">
        <f>280000+1200+D23</f>
        <v>313401.34</v>
      </c>
      <c r="E21" s="14">
        <f>280000+1200+17000+E23</f>
        <v>326200</v>
      </c>
      <c r="F21" s="14">
        <f>280000+1200+17000+F23</f>
        <v>316200</v>
      </c>
      <c r="G21" s="14">
        <f>280000+16000+1200+G23</f>
        <v>315200</v>
      </c>
      <c r="H21" s="14">
        <f aca="true" t="shared" si="2" ref="H21:M21">280000+1200+H23</f>
        <v>299200</v>
      </c>
      <c r="I21" s="14">
        <f t="shared" si="2"/>
        <v>299200</v>
      </c>
      <c r="J21" s="14">
        <f t="shared" si="2"/>
        <v>299200</v>
      </c>
      <c r="K21" s="14">
        <f t="shared" si="2"/>
        <v>299200</v>
      </c>
      <c r="L21" s="14">
        <f t="shared" si="2"/>
        <v>299200</v>
      </c>
      <c r="M21" s="14">
        <f t="shared" si="2"/>
        <v>299200</v>
      </c>
      <c r="N21" s="185">
        <f t="shared" si="0"/>
        <v>3693074.02</v>
      </c>
      <c r="O21" s="15">
        <v>2163121.76</v>
      </c>
      <c r="P21" s="16">
        <f t="shared" si="1"/>
        <v>-1529952.2600000002</v>
      </c>
      <c r="R21" t="b">
        <f>N21=Plan2!AN59</f>
        <v>1</v>
      </c>
    </row>
    <row r="22" spans="1:16" s="20" customFormat="1" ht="28.5" customHeight="1">
      <c r="A22" s="17" t="s">
        <v>100</v>
      </c>
      <c r="B22" s="18">
        <f>SUM(B7:B21)</f>
        <v>13464044.489371212</v>
      </c>
      <c r="C22" s="18">
        <f aca="true" t="shared" si="3" ref="C22:M22">SUM(C7:C21)</f>
        <v>16427295.648772728</v>
      </c>
      <c r="D22" s="18">
        <f t="shared" si="3"/>
        <v>16112292.801287878</v>
      </c>
      <c r="E22" s="18">
        <f t="shared" si="3"/>
        <v>15794974.567909092</v>
      </c>
      <c r="F22" s="18">
        <f t="shared" si="3"/>
        <v>14305162.227909092</v>
      </c>
      <c r="G22" s="18">
        <f t="shared" si="3"/>
        <v>12730570.251454545</v>
      </c>
      <c r="H22" s="18">
        <f t="shared" si="3"/>
        <v>12066888.7</v>
      </c>
      <c r="I22" s="18">
        <f t="shared" si="3"/>
        <v>12410068.77909091</v>
      </c>
      <c r="J22" s="18">
        <f t="shared" si="3"/>
        <v>12047791.994727273</v>
      </c>
      <c r="K22" s="18">
        <f t="shared" si="3"/>
        <v>12162020.364545455</v>
      </c>
      <c r="L22" s="18">
        <f t="shared" si="3"/>
        <v>13022576.190575758</v>
      </c>
      <c r="M22" s="18">
        <f t="shared" si="3"/>
        <v>12561413.489636363</v>
      </c>
      <c r="N22" s="186">
        <f>SUM(N7:N21)</f>
        <v>163105099.50528035</v>
      </c>
      <c r="O22" s="18">
        <f>SUM(O7:O21)</f>
        <v>161986148.0441</v>
      </c>
      <c r="P22" s="19">
        <f>O22-N22</f>
        <v>-1118951.4611803591</v>
      </c>
    </row>
    <row r="23" spans="1:13" ht="15">
      <c r="A23" t="s">
        <v>115</v>
      </c>
      <c r="B23" s="116">
        <f>12201.34+20000</f>
        <v>32201.34</v>
      </c>
      <c r="C23" s="116">
        <f>12271.34+20000</f>
        <v>32271.34</v>
      </c>
      <c r="D23" s="116">
        <f>22201.34+10000</f>
        <v>32201.34</v>
      </c>
      <c r="E23" s="116">
        <v>28000</v>
      </c>
      <c r="F23" s="116">
        <v>18000</v>
      </c>
      <c r="G23" s="116">
        <v>18000</v>
      </c>
      <c r="H23" s="116">
        <v>18000</v>
      </c>
      <c r="I23" s="116">
        <v>18000</v>
      </c>
      <c r="J23" s="116">
        <v>18000</v>
      </c>
      <c r="K23" s="116">
        <v>18000</v>
      </c>
      <c r="L23" s="116">
        <v>18000</v>
      </c>
      <c r="M23" s="116">
        <v>18000</v>
      </c>
    </row>
    <row r="25" spans="4:7" ht="15">
      <c r="D25">
        <f>50000/3</f>
        <v>16666.666666666668</v>
      </c>
      <c r="E25">
        <v>17000</v>
      </c>
      <c r="F25">
        <v>17000</v>
      </c>
      <c r="G25">
        <v>16000</v>
      </c>
    </row>
    <row r="27" spans="1:16" ht="15">
      <c r="A27" s="6" t="s">
        <v>95</v>
      </c>
      <c r="B27" s="7">
        <v>43282</v>
      </c>
      <c r="C27" s="7">
        <v>43313</v>
      </c>
      <c r="D27" s="7">
        <v>43344</v>
      </c>
      <c r="E27" s="7">
        <v>43374</v>
      </c>
      <c r="F27" s="7">
        <v>43405</v>
      </c>
      <c r="G27" s="7">
        <v>43435</v>
      </c>
      <c r="H27" s="7">
        <v>43466</v>
      </c>
      <c r="I27" s="7">
        <v>43497</v>
      </c>
      <c r="J27" s="7">
        <v>43525</v>
      </c>
      <c r="K27" s="7">
        <v>43556</v>
      </c>
      <c r="L27" s="7">
        <v>43586</v>
      </c>
      <c r="M27" s="7">
        <v>43617</v>
      </c>
      <c r="N27" s="184" t="s">
        <v>96</v>
      </c>
      <c r="O27" s="8" t="s">
        <v>97</v>
      </c>
      <c r="P27" s="9" t="s">
        <v>98</v>
      </c>
    </row>
    <row r="28" spans="1:16" ht="15">
      <c r="A28" s="10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84"/>
      <c r="O28" s="12"/>
      <c r="P28" s="13"/>
    </row>
    <row r="29" spans="1:18" ht="30">
      <c r="A29" s="21" t="s">
        <v>51</v>
      </c>
      <c r="B29" s="22">
        <v>346443.34</v>
      </c>
      <c r="C29" s="22">
        <v>344844.77</v>
      </c>
      <c r="D29" s="22">
        <v>344844.77</v>
      </c>
      <c r="E29" s="22">
        <v>344844.77</v>
      </c>
      <c r="F29" s="22">
        <v>344844.77</v>
      </c>
      <c r="G29" s="22">
        <v>344844.77</v>
      </c>
      <c r="H29" s="23">
        <v>345653.67</v>
      </c>
      <c r="I29" s="22">
        <v>345842.95</v>
      </c>
      <c r="J29" s="22">
        <v>361516.8</v>
      </c>
      <c r="K29" s="22">
        <v>363183.52</v>
      </c>
      <c r="L29" s="22">
        <v>363183.52</v>
      </c>
      <c r="M29" s="22">
        <v>363183.52</v>
      </c>
      <c r="N29" s="188">
        <f>SUM(B29:M29)</f>
        <v>4213231.17</v>
      </c>
      <c r="O29" s="22">
        <v>4213231.111413531</v>
      </c>
      <c r="P29" s="24">
        <f>O29-N29</f>
        <v>-0.058586468920111656</v>
      </c>
      <c r="R29" t="b">
        <f>N29=Plan2!AO7</f>
        <v>1</v>
      </c>
    </row>
    <row r="30" spans="1:18" ht="30">
      <c r="A30" s="21" t="s">
        <v>52</v>
      </c>
      <c r="B30" s="22">
        <v>163465.23</v>
      </c>
      <c r="C30" s="22">
        <v>163465.23</v>
      </c>
      <c r="D30" s="22">
        <v>163465.23</v>
      </c>
      <c r="E30" s="22">
        <v>163465.23</v>
      </c>
      <c r="F30" s="22">
        <v>163465.23</v>
      </c>
      <c r="G30" s="22">
        <v>166307.13</v>
      </c>
      <c r="H30" s="22">
        <v>163711.51</v>
      </c>
      <c r="I30" s="22">
        <v>163800.52</v>
      </c>
      <c r="J30" s="22">
        <v>170471.52</v>
      </c>
      <c r="K30" s="22">
        <v>171475.97</v>
      </c>
      <c r="L30" s="22">
        <v>171475.97</v>
      </c>
      <c r="M30" s="22">
        <v>171475.97</v>
      </c>
      <c r="N30" s="188">
        <f aca="true" t="shared" si="4" ref="N30:N40">SUM(B30:M30)</f>
        <v>1996044.74</v>
      </c>
      <c r="O30" s="22">
        <v>1996044.6922626612</v>
      </c>
      <c r="P30" s="24">
        <f aca="true" t="shared" si="5" ref="P30:P41">O30-N30</f>
        <v>-0.04773733881302178</v>
      </c>
      <c r="R30" t="b">
        <f>N30=Plan2!AO11</f>
        <v>1</v>
      </c>
    </row>
    <row r="31" spans="1:18" ht="30">
      <c r="A31" s="21" t="s">
        <v>53</v>
      </c>
      <c r="B31" s="22">
        <v>107142.9</v>
      </c>
      <c r="C31" s="22">
        <v>105544.33</v>
      </c>
      <c r="D31" s="22">
        <v>105544.33</v>
      </c>
      <c r="E31" s="22">
        <v>105544.33</v>
      </c>
      <c r="F31" s="22">
        <v>105544.33</v>
      </c>
      <c r="G31" s="22">
        <v>105544.33</v>
      </c>
      <c r="H31" s="22">
        <v>105544.33</v>
      </c>
      <c r="I31" s="22">
        <v>105568.02</v>
      </c>
      <c r="J31" s="22">
        <v>110384.35</v>
      </c>
      <c r="K31" s="22">
        <v>110678.16</v>
      </c>
      <c r="L31" s="22">
        <v>110678.16</v>
      </c>
      <c r="M31" s="22">
        <v>110678.16</v>
      </c>
      <c r="N31" s="188">
        <f t="shared" si="4"/>
        <v>1288395.7299999997</v>
      </c>
      <c r="O31" s="22">
        <v>1288395.670315275</v>
      </c>
      <c r="P31" s="24">
        <f t="shared" si="5"/>
        <v>-0.05968472477979958</v>
      </c>
      <c r="R31" t="b">
        <f>N31=Plan2!AO13</f>
        <v>1</v>
      </c>
    </row>
    <row r="32" spans="1:18" ht="30">
      <c r="A32" s="21" t="s">
        <v>63</v>
      </c>
      <c r="B32" s="22">
        <v>86526.88</v>
      </c>
      <c r="C32" s="22">
        <v>86526.88</v>
      </c>
      <c r="D32" s="22">
        <v>86526.88</v>
      </c>
      <c r="E32" s="22">
        <v>86526.88</v>
      </c>
      <c r="F32" s="22">
        <v>86526.88</v>
      </c>
      <c r="G32" s="22">
        <v>86526.88</v>
      </c>
      <c r="H32" s="22">
        <v>86526.88</v>
      </c>
      <c r="I32" s="22">
        <v>86548.32</v>
      </c>
      <c r="J32" s="22">
        <v>90135.87</v>
      </c>
      <c r="K32" s="22">
        <v>90670.5</v>
      </c>
      <c r="L32" s="22">
        <v>90670.5</v>
      </c>
      <c r="M32" s="22">
        <v>90670.5</v>
      </c>
      <c r="N32" s="188">
        <f t="shared" si="4"/>
        <v>1054383.85</v>
      </c>
      <c r="O32" s="22">
        <v>1054383.8223559267</v>
      </c>
      <c r="P32" s="24">
        <f t="shared" si="5"/>
        <v>-0.02764407335780561</v>
      </c>
      <c r="R32" t="b">
        <f>N32=Plan2!AO14</f>
        <v>1</v>
      </c>
    </row>
    <row r="33" spans="1:18" ht="30">
      <c r="A33" s="21" t="s">
        <v>54</v>
      </c>
      <c r="B33" s="22">
        <v>80765.7</v>
      </c>
      <c r="C33" s="22">
        <v>80765.7</v>
      </c>
      <c r="D33" s="22">
        <v>80765.7</v>
      </c>
      <c r="E33" s="22">
        <v>80765.7</v>
      </c>
      <c r="F33" s="22">
        <v>80765.7</v>
      </c>
      <c r="G33" s="22">
        <v>80765.7</v>
      </c>
      <c r="H33" s="22">
        <v>80765.7</v>
      </c>
      <c r="I33" s="22">
        <v>80771.69</v>
      </c>
      <c r="J33" s="22">
        <v>84299.21</v>
      </c>
      <c r="K33" s="22">
        <v>84575.1</v>
      </c>
      <c r="L33" s="22">
        <v>84575.1</v>
      </c>
      <c r="M33" s="22">
        <v>84575.1</v>
      </c>
      <c r="N33" s="188">
        <f t="shared" si="4"/>
        <v>984156.1</v>
      </c>
      <c r="O33" s="22">
        <v>984156.0446397297</v>
      </c>
      <c r="P33" s="24">
        <f t="shared" si="5"/>
        <v>-0.05536027031484991</v>
      </c>
      <c r="R33" t="b">
        <f>N33=Plan2!AO15</f>
        <v>1</v>
      </c>
    </row>
    <row r="34" spans="1:18" ht="30">
      <c r="A34" s="21" t="s">
        <v>55</v>
      </c>
      <c r="B34" s="22">
        <v>120011</v>
      </c>
      <c r="C34" s="22">
        <v>120011</v>
      </c>
      <c r="D34" s="22">
        <v>120011</v>
      </c>
      <c r="E34" s="22">
        <v>120011</v>
      </c>
      <c r="F34" s="22">
        <v>120011</v>
      </c>
      <c r="G34" s="22">
        <v>120011</v>
      </c>
      <c r="H34" s="22">
        <v>120106.79</v>
      </c>
      <c r="I34" s="22">
        <v>120146.55</v>
      </c>
      <c r="J34" s="22">
        <v>124935.7</v>
      </c>
      <c r="K34" s="22">
        <v>125352.76</v>
      </c>
      <c r="L34" s="22">
        <v>125352.76</v>
      </c>
      <c r="M34" s="22">
        <v>125352.76</v>
      </c>
      <c r="N34" s="188">
        <f t="shared" si="4"/>
        <v>1461313.32</v>
      </c>
      <c r="O34" s="22">
        <v>1461313.25</v>
      </c>
      <c r="P34" s="25">
        <f t="shared" si="5"/>
        <v>-0.07000000006519258</v>
      </c>
      <c r="R34" t="b">
        <f>N34=Plan2!AO16</f>
        <v>1</v>
      </c>
    </row>
    <row r="35" spans="1:18" ht="30">
      <c r="A35" s="21" t="s">
        <v>56</v>
      </c>
      <c r="B35" s="22">
        <v>243862.03</v>
      </c>
      <c r="C35" s="22">
        <v>243862.03</v>
      </c>
      <c r="D35" s="22">
        <v>243862.03</v>
      </c>
      <c r="E35" s="22">
        <v>243862.03</v>
      </c>
      <c r="F35" s="22">
        <v>243862.03</v>
      </c>
      <c r="G35" s="22">
        <v>243862.03</v>
      </c>
      <c r="H35" s="22">
        <v>243862.03</v>
      </c>
      <c r="I35" s="22">
        <v>244071.31</v>
      </c>
      <c r="J35" s="22">
        <v>254624.7</v>
      </c>
      <c r="K35" s="22">
        <v>255778.9</v>
      </c>
      <c r="L35" s="22">
        <v>255778.9</v>
      </c>
      <c r="M35" s="22">
        <v>255778.9</v>
      </c>
      <c r="N35" s="188">
        <f t="shared" si="4"/>
        <v>2973066.92</v>
      </c>
      <c r="O35" s="22">
        <v>2973067.09</v>
      </c>
      <c r="P35" s="24">
        <f t="shared" si="5"/>
        <v>0.1699999999254942</v>
      </c>
      <c r="R35" t="b">
        <f>Plan1!N35=Plan2!AO19</f>
        <v>1</v>
      </c>
    </row>
    <row r="36" spans="1:18" ht="15">
      <c r="A36" s="21" t="s">
        <v>64</v>
      </c>
      <c r="B36" s="22">
        <v>188061.52</v>
      </c>
      <c r="C36" s="22">
        <v>188061.52</v>
      </c>
      <c r="D36" s="22">
        <v>188061.52</v>
      </c>
      <c r="E36" s="22">
        <v>188061.52</v>
      </c>
      <c r="F36" s="22">
        <v>188061.52</v>
      </c>
      <c r="G36" s="22">
        <v>190903.42</v>
      </c>
      <c r="H36" s="22">
        <v>188373.34</v>
      </c>
      <c r="I36" s="22">
        <v>188579.4</v>
      </c>
      <c r="J36" s="22">
        <v>197155.89</v>
      </c>
      <c r="K36" s="22">
        <v>198185.17</v>
      </c>
      <c r="L36" s="22">
        <v>198185.17</v>
      </c>
      <c r="M36" s="22">
        <v>198185.17</v>
      </c>
      <c r="N36" s="188">
        <f t="shared" si="4"/>
        <v>2299875.1599999997</v>
      </c>
      <c r="O36" s="22">
        <v>2299875.13</v>
      </c>
      <c r="P36" s="24">
        <f t="shared" si="5"/>
        <v>-0.029999999795109034</v>
      </c>
      <c r="R36" t="b">
        <f>N36=Plan2!AO29</f>
        <v>1</v>
      </c>
    </row>
    <row r="37" spans="1:18" ht="15">
      <c r="A37" s="21" t="s">
        <v>65</v>
      </c>
      <c r="B37" s="22">
        <v>55088.74</v>
      </c>
      <c r="C37" s="22">
        <v>55088.74</v>
      </c>
      <c r="D37" s="22">
        <v>55088.74</v>
      </c>
      <c r="E37" s="22">
        <v>55088.74</v>
      </c>
      <c r="F37" s="22">
        <v>55088.74</v>
      </c>
      <c r="G37" s="22">
        <v>55088.74</v>
      </c>
      <c r="H37" s="22">
        <v>55088.74</v>
      </c>
      <c r="I37" s="22">
        <v>55118.54</v>
      </c>
      <c r="J37" s="22">
        <v>57400.63</v>
      </c>
      <c r="K37" s="22">
        <v>57805.31</v>
      </c>
      <c r="L37" s="22">
        <v>57805.31</v>
      </c>
      <c r="M37" s="22">
        <v>57805.31</v>
      </c>
      <c r="N37" s="188">
        <f t="shared" si="4"/>
        <v>671556.28</v>
      </c>
      <c r="O37" s="22">
        <v>671556.27</v>
      </c>
      <c r="P37" s="24">
        <f t="shared" si="5"/>
        <v>-0.010000000009313226</v>
      </c>
      <c r="R37" t="b">
        <f>N37=Plan2!AO27</f>
        <v>1</v>
      </c>
    </row>
    <row r="38" spans="1:18" ht="15">
      <c r="A38" s="21" t="s">
        <v>57</v>
      </c>
      <c r="B38" s="22">
        <v>90244.65</v>
      </c>
      <c r="C38" s="22">
        <v>90244.65</v>
      </c>
      <c r="D38" s="22">
        <v>90244.65</v>
      </c>
      <c r="E38" s="22">
        <v>90244.65</v>
      </c>
      <c r="F38" s="22">
        <v>90244.64</v>
      </c>
      <c r="G38" s="22">
        <v>90244.65</v>
      </c>
      <c r="H38" s="22">
        <v>90244.65</v>
      </c>
      <c r="I38" s="22">
        <v>90271.24</v>
      </c>
      <c r="J38" s="22">
        <v>93533.97</v>
      </c>
      <c r="K38" s="22">
        <v>93732.19</v>
      </c>
      <c r="L38" s="22">
        <v>93732.19</v>
      </c>
      <c r="M38" s="22">
        <v>93732.19</v>
      </c>
      <c r="N38" s="188">
        <f t="shared" si="4"/>
        <v>1096714.3199999998</v>
      </c>
      <c r="O38" s="22">
        <v>1096714.26</v>
      </c>
      <c r="P38" s="24">
        <f t="shared" si="5"/>
        <v>-0.05999999982304871</v>
      </c>
      <c r="R38" t="b">
        <f>N38=Plan2!AO34</f>
        <v>1</v>
      </c>
    </row>
    <row r="39" spans="1:18" ht="15">
      <c r="A39" s="21" t="s">
        <v>101</v>
      </c>
      <c r="B39" s="22">
        <v>316144.08</v>
      </c>
      <c r="C39" s="22">
        <v>316144.08</v>
      </c>
      <c r="D39" s="22">
        <v>316144.08</v>
      </c>
      <c r="E39" s="22">
        <v>316144.08</v>
      </c>
      <c r="F39" s="22">
        <v>316144.08</v>
      </c>
      <c r="G39" s="22">
        <v>316144.08</v>
      </c>
      <c r="H39" s="22">
        <v>316144.08</v>
      </c>
      <c r="I39" s="22">
        <v>316228.68</v>
      </c>
      <c r="J39" s="22">
        <v>329289.08</v>
      </c>
      <c r="K39" s="22">
        <v>330000.73</v>
      </c>
      <c r="L39" s="22">
        <v>330000.73</v>
      </c>
      <c r="M39" s="22">
        <v>330000.73</v>
      </c>
      <c r="N39" s="188">
        <f t="shared" si="4"/>
        <v>3848528.5100000002</v>
      </c>
      <c r="O39" s="22">
        <v>3848528.46</v>
      </c>
      <c r="P39" s="26">
        <f t="shared" si="5"/>
        <v>-0.05000000027939677</v>
      </c>
      <c r="R39" t="b">
        <f>N39=Plan2!AO51</f>
        <v>1</v>
      </c>
    </row>
    <row r="40" spans="1:18" ht="15">
      <c r="A40" s="21" t="s">
        <v>102</v>
      </c>
      <c r="B40" s="22">
        <v>1634342.32</v>
      </c>
      <c r="C40" s="22">
        <v>1618356.65</v>
      </c>
      <c r="D40" s="22">
        <v>1618356.65</v>
      </c>
      <c r="E40" s="22">
        <v>1618356.65</v>
      </c>
      <c r="F40" s="22">
        <v>1618356.65</v>
      </c>
      <c r="G40" s="22">
        <v>1641091.83</v>
      </c>
      <c r="H40" s="22">
        <v>1618432.09</v>
      </c>
      <c r="I40" s="22">
        <v>1618804.62</v>
      </c>
      <c r="J40" s="22">
        <v>1665898.44</v>
      </c>
      <c r="K40" s="22">
        <v>1669327.66</v>
      </c>
      <c r="L40" s="22">
        <v>1669327.66</v>
      </c>
      <c r="M40" s="22">
        <v>1669327.66</v>
      </c>
      <c r="N40" s="188">
        <f t="shared" si="4"/>
        <v>19659978.88</v>
      </c>
      <c r="O40" s="22">
        <v>19659978.83</v>
      </c>
      <c r="P40" s="24">
        <f t="shared" si="5"/>
        <v>-0.05000000074505806</v>
      </c>
      <c r="R40" t="b">
        <f>N40=Plan2!AO59</f>
        <v>1</v>
      </c>
    </row>
    <row r="41" spans="1:16" s="20" customFormat="1" ht="30.75" customHeight="1">
      <c r="A41" s="27" t="s">
        <v>59</v>
      </c>
      <c r="B41" s="28">
        <f>SUM(B29:B40)</f>
        <v>3432098.39</v>
      </c>
      <c r="C41" s="28">
        <f aca="true" t="shared" si="6" ref="C41:M41">SUM(C29:C40)</f>
        <v>3412915.58</v>
      </c>
      <c r="D41" s="28">
        <f t="shared" si="6"/>
        <v>3412915.58</v>
      </c>
      <c r="E41" s="28">
        <f t="shared" si="6"/>
        <v>3412915.58</v>
      </c>
      <c r="F41" s="28">
        <f t="shared" si="6"/>
        <v>3412915.57</v>
      </c>
      <c r="G41" s="28">
        <f t="shared" si="6"/>
        <v>3441334.5599999996</v>
      </c>
      <c r="H41" s="28">
        <f t="shared" si="6"/>
        <v>3414453.81</v>
      </c>
      <c r="I41" s="28">
        <f t="shared" si="6"/>
        <v>3415751.84</v>
      </c>
      <c r="J41" s="28">
        <f t="shared" si="6"/>
        <v>3539646.16</v>
      </c>
      <c r="K41" s="28">
        <f t="shared" si="6"/>
        <v>3550765.9699999997</v>
      </c>
      <c r="L41" s="28">
        <f t="shared" si="6"/>
        <v>3550765.9699999997</v>
      </c>
      <c r="M41" s="28">
        <f t="shared" si="6"/>
        <v>3550765.9699999997</v>
      </c>
      <c r="N41" s="189">
        <f>SUM(N29:N40)</f>
        <v>41547244.980000004</v>
      </c>
      <c r="O41" s="29">
        <f>SUM(O29:O40)</f>
        <v>41547244.63098712</v>
      </c>
      <c r="P41" s="24">
        <f t="shared" si="5"/>
        <v>-0.3490128815174103</v>
      </c>
    </row>
    <row r="43" spans="14:15" ht="15">
      <c r="N43" s="190"/>
      <c r="O43" s="34"/>
    </row>
    <row r="46" spans="1:16" ht="15">
      <c r="A46" s="6" t="s">
        <v>95</v>
      </c>
      <c r="B46" s="7">
        <v>43282</v>
      </c>
      <c r="C46" s="7">
        <v>43313</v>
      </c>
      <c r="D46" s="7">
        <v>43344</v>
      </c>
      <c r="E46" s="7">
        <v>43374</v>
      </c>
      <c r="F46" s="7">
        <v>43405</v>
      </c>
      <c r="G46" s="7">
        <v>43435</v>
      </c>
      <c r="H46" s="7">
        <v>43466</v>
      </c>
      <c r="I46" s="7">
        <v>43497</v>
      </c>
      <c r="J46" s="7">
        <v>43525</v>
      </c>
      <c r="K46" s="7">
        <v>43556</v>
      </c>
      <c r="L46" s="7">
        <v>43586</v>
      </c>
      <c r="M46" s="7">
        <v>43617</v>
      </c>
      <c r="N46" s="184" t="s">
        <v>96</v>
      </c>
      <c r="O46" s="8" t="s">
        <v>97</v>
      </c>
      <c r="P46" s="9" t="s">
        <v>98</v>
      </c>
    </row>
    <row r="47" spans="1:16" ht="15">
      <c r="A47" s="10" t="s">
        <v>103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84"/>
      <c r="O47" s="12"/>
      <c r="P47" s="13"/>
    </row>
    <row r="48" spans="1:16" ht="15">
      <c r="A48" s="21" t="s">
        <v>102</v>
      </c>
      <c r="B48" s="22">
        <v>100000</v>
      </c>
      <c r="C48" s="22">
        <v>100000</v>
      </c>
      <c r="D48" s="22">
        <v>100000</v>
      </c>
      <c r="E48" s="22">
        <v>100000</v>
      </c>
      <c r="F48" s="22">
        <v>100000</v>
      </c>
      <c r="G48" s="22"/>
      <c r="H48" s="22"/>
      <c r="I48" s="22"/>
      <c r="J48" s="22"/>
      <c r="K48" s="22"/>
      <c r="L48" s="22"/>
      <c r="M48" s="22"/>
      <c r="N48" s="188">
        <f>SUM(B48:M48)</f>
        <v>500000</v>
      </c>
      <c r="O48" s="22">
        <v>900000</v>
      </c>
      <c r="P48" s="24">
        <f>O48-N48</f>
        <v>400000</v>
      </c>
    </row>
    <row r="49" spans="1:16" s="20" customFormat="1" ht="30.75" customHeight="1">
      <c r="A49" s="27" t="s">
        <v>59</v>
      </c>
      <c r="B49" s="28">
        <f aca="true" t="shared" si="7" ref="B49:O49">SUM(B48:B48)</f>
        <v>100000</v>
      </c>
      <c r="C49" s="28">
        <f t="shared" si="7"/>
        <v>100000</v>
      </c>
      <c r="D49" s="28">
        <f t="shared" si="7"/>
        <v>100000</v>
      </c>
      <c r="E49" s="28">
        <f t="shared" si="7"/>
        <v>100000</v>
      </c>
      <c r="F49" s="28">
        <f t="shared" si="7"/>
        <v>100000</v>
      </c>
      <c r="G49" s="28">
        <f t="shared" si="7"/>
        <v>0</v>
      </c>
      <c r="H49" s="28">
        <f t="shared" si="7"/>
        <v>0</v>
      </c>
      <c r="I49" s="28">
        <f t="shared" si="7"/>
        <v>0</v>
      </c>
      <c r="J49" s="28">
        <f t="shared" si="7"/>
        <v>0</v>
      </c>
      <c r="K49" s="28">
        <f t="shared" si="7"/>
        <v>0</v>
      </c>
      <c r="L49" s="28">
        <f t="shared" si="7"/>
        <v>0</v>
      </c>
      <c r="M49" s="28">
        <f t="shared" si="7"/>
        <v>0</v>
      </c>
      <c r="N49" s="189">
        <f t="shared" si="7"/>
        <v>500000</v>
      </c>
      <c r="O49" s="29">
        <f t="shared" si="7"/>
        <v>900000</v>
      </c>
      <c r="P49" s="24">
        <f>O49-N49</f>
        <v>400000</v>
      </c>
    </row>
    <row r="53" spans="1:16" ht="15">
      <c r="A53" s="146" t="s">
        <v>95</v>
      </c>
      <c r="B53" s="147">
        <v>43282</v>
      </c>
      <c r="C53" s="147">
        <v>43313</v>
      </c>
      <c r="D53" s="147">
        <v>43344</v>
      </c>
      <c r="E53" s="147">
        <v>43374</v>
      </c>
      <c r="F53" s="147">
        <v>43405</v>
      </c>
      <c r="G53" s="147">
        <v>43435</v>
      </c>
      <c r="H53" s="147">
        <v>43466</v>
      </c>
      <c r="I53" s="147">
        <v>43497</v>
      </c>
      <c r="J53" s="147">
        <v>43525</v>
      </c>
      <c r="K53" s="147">
        <v>43556</v>
      </c>
      <c r="L53" s="147">
        <v>43586</v>
      </c>
      <c r="M53" s="147">
        <v>43617</v>
      </c>
      <c r="N53" s="191" t="s">
        <v>96</v>
      </c>
      <c r="O53" s="148" t="s">
        <v>97</v>
      </c>
      <c r="P53" s="149" t="s">
        <v>98</v>
      </c>
    </row>
    <row r="54" spans="1:16" ht="15">
      <c r="A54" s="150" t="s">
        <v>59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91"/>
      <c r="O54" s="152"/>
      <c r="P54" s="153"/>
    </row>
    <row r="55" spans="1:16" ht="30">
      <c r="A55" s="154" t="s">
        <v>51</v>
      </c>
      <c r="B55" s="155">
        <f aca="true" t="shared" si="8" ref="B55:B60">B29+B7</f>
        <v>534443.3400000001</v>
      </c>
      <c r="C55" s="155">
        <f aca="true" t="shared" si="9" ref="C55:M55">C29+C7</f>
        <v>532844.77</v>
      </c>
      <c r="D55" s="155">
        <f t="shared" si="9"/>
        <v>532844.77</v>
      </c>
      <c r="E55" s="155">
        <f t="shared" si="9"/>
        <v>529844.77</v>
      </c>
      <c r="F55" s="155">
        <f t="shared" si="9"/>
        <v>532844.77</v>
      </c>
      <c r="G55" s="155">
        <f t="shared" si="9"/>
        <v>529844.77</v>
      </c>
      <c r="H55" s="155">
        <f t="shared" si="9"/>
        <v>532653.6699999999</v>
      </c>
      <c r="I55" s="155">
        <f t="shared" si="9"/>
        <v>531842.95</v>
      </c>
      <c r="J55" s="155">
        <f t="shared" si="9"/>
        <v>547516.8</v>
      </c>
      <c r="K55" s="155">
        <f t="shared" si="9"/>
        <v>549183.52</v>
      </c>
      <c r="L55" s="155">
        <f t="shared" si="9"/>
        <v>550183.52</v>
      </c>
      <c r="M55" s="155">
        <f t="shared" si="9"/>
        <v>550183.52</v>
      </c>
      <c r="N55" s="192">
        <f>SUM(B55:M55)</f>
        <v>6454231.17</v>
      </c>
      <c r="O55" s="155">
        <v>6376417.53</v>
      </c>
      <c r="P55" s="156">
        <f>O55-N55</f>
        <v>-77813.63999999966</v>
      </c>
    </row>
    <row r="56" spans="1:16" ht="30">
      <c r="A56" s="154" t="s">
        <v>52</v>
      </c>
      <c r="B56" s="155">
        <f t="shared" si="8"/>
        <v>210465.23</v>
      </c>
      <c r="C56" s="155">
        <f aca="true" t="shared" si="10" ref="C56:M56">C30+C8</f>
        <v>210465.23</v>
      </c>
      <c r="D56" s="155">
        <f t="shared" si="10"/>
        <v>210465.23</v>
      </c>
      <c r="E56" s="155">
        <f t="shared" si="10"/>
        <v>210465.23</v>
      </c>
      <c r="F56" s="155">
        <f t="shared" si="10"/>
        <v>210465.23</v>
      </c>
      <c r="G56" s="155">
        <f t="shared" si="10"/>
        <v>211955.1</v>
      </c>
      <c r="H56" s="155">
        <f t="shared" si="10"/>
        <v>209377.48</v>
      </c>
      <c r="I56" s="155">
        <f t="shared" si="10"/>
        <v>389484.49</v>
      </c>
      <c r="J56" s="155">
        <f t="shared" si="10"/>
        <v>216173.47999999998</v>
      </c>
      <c r="K56" s="155">
        <f t="shared" si="10"/>
        <v>217195.94</v>
      </c>
      <c r="L56" s="155">
        <f t="shared" si="10"/>
        <v>217213.93</v>
      </c>
      <c r="M56" s="155">
        <f t="shared" si="10"/>
        <v>217231.93</v>
      </c>
      <c r="N56" s="192">
        <f aca="true" t="shared" si="11" ref="N56:N68">SUM(B56:M56)</f>
        <v>2730958.5000000005</v>
      </c>
      <c r="O56" s="155">
        <v>2682311.93</v>
      </c>
      <c r="P56" s="156">
        <f aca="true" t="shared" si="12" ref="P56:P69">O56-N56</f>
        <v>-48646.5700000003</v>
      </c>
    </row>
    <row r="57" spans="1:16" ht="30">
      <c r="A57" s="154" t="s">
        <v>53</v>
      </c>
      <c r="B57" s="155">
        <f t="shared" si="8"/>
        <v>241968.72999999998</v>
      </c>
      <c r="C57" s="155">
        <f aca="true" t="shared" si="13" ref="C57:M57">C31+C9</f>
        <v>159544.33000000002</v>
      </c>
      <c r="D57" s="155">
        <f t="shared" si="13"/>
        <v>140370.16</v>
      </c>
      <c r="E57" s="155">
        <f t="shared" si="13"/>
        <v>140370.16</v>
      </c>
      <c r="F57" s="155">
        <f t="shared" si="13"/>
        <v>139570.16</v>
      </c>
      <c r="G57" s="155">
        <f t="shared" si="13"/>
        <v>139570.16</v>
      </c>
      <c r="H57" s="155">
        <f t="shared" si="13"/>
        <v>139570.16</v>
      </c>
      <c r="I57" s="155">
        <f t="shared" si="13"/>
        <v>139593.85</v>
      </c>
      <c r="J57" s="155">
        <f t="shared" si="13"/>
        <v>144410.18</v>
      </c>
      <c r="K57" s="155">
        <f t="shared" si="13"/>
        <v>144703.99</v>
      </c>
      <c r="L57" s="155">
        <f t="shared" si="13"/>
        <v>144703.99</v>
      </c>
      <c r="M57" s="155">
        <f t="shared" si="13"/>
        <v>144703.99</v>
      </c>
      <c r="N57" s="192">
        <f t="shared" si="11"/>
        <v>1819079.86</v>
      </c>
      <c r="O57" s="155">
        <v>1796634.74</v>
      </c>
      <c r="P57" s="156">
        <f t="shared" si="12"/>
        <v>-22445.12000000011</v>
      </c>
    </row>
    <row r="58" spans="1:16" ht="30">
      <c r="A58" s="154" t="s">
        <v>63</v>
      </c>
      <c r="B58" s="155">
        <f t="shared" si="8"/>
        <v>224157.1</v>
      </c>
      <c r="C58" s="155">
        <f aca="true" t="shared" si="14" ref="C58:M58">C32+C10</f>
        <v>143526.88</v>
      </c>
      <c r="D58" s="155">
        <f t="shared" si="14"/>
        <v>124179.1</v>
      </c>
      <c r="E58" s="155">
        <f t="shared" si="14"/>
        <v>124179.1</v>
      </c>
      <c r="F58" s="155">
        <f t="shared" si="14"/>
        <v>123429.1</v>
      </c>
      <c r="G58" s="155">
        <f t="shared" si="14"/>
        <v>123429.1</v>
      </c>
      <c r="H58" s="155">
        <f t="shared" si="14"/>
        <v>123429.1</v>
      </c>
      <c r="I58" s="155">
        <f t="shared" si="14"/>
        <v>123450.54000000001</v>
      </c>
      <c r="J58" s="155">
        <f t="shared" si="14"/>
        <v>127038.09</v>
      </c>
      <c r="K58" s="155">
        <f t="shared" si="14"/>
        <v>127572.72</v>
      </c>
      <c r="L58" s="155">
        <f t="shared" si="14"/>
        <v>127572.72</v>
      </c>
      <c r="M58" s="155">
        <f t="shared" si="14"/>
        <v>127572.72</v>
      </c>
      <c r="N58" s="192">
        <f t="shared" si="11"/>
        <v>1619536.2699999998</v>
      </c>
      <c r="O58" s="155">
        <v>1492741.59</v>
      </c>
      <c r="P58" s="156">
        <f t="shared" si="12"/>
        <v>-126794.6799999997</v>
      </c>
    </row>
    <row r="59" spans="1:16" ht="30">
      <c r="A59" s="154" t="s">
        <v>54</v>
      </c>
      <c r="B59" s="155">
        <f t="shared" si="8"/>
        <v>245765.7</v>
      </c>
      <c r="C59" s="155">
        <f aca="true" t="shared" si="15" ref="C59:M59">C33+C11</f>
        <v>245765.7</v>
      </c>
      <c r="D59" s="155">
        <f t="shared" si="15"/>
        <v>245765.7</v>
      </c>
      <c r="E59" s="155">
        <f t="shared" si="15"/>
        <v>240870.91999999998</v>
      </c>
      <c r="F59" s="155">
        <f t="shared" si="15"/>
        <v>127120.92</v>
      </c>
      <c r="G59" s="155">
        <f t="shared" si="15"/>
        <v>127120.92</v>
      </c>
      <c r="H59" s="155">
        <f t="shared" si="15"/>
        <v>127120.92</v>
      </c>
      <c r="I59" s="155">
        <f t="shared" si="15"/>
        <v>127126.91</v>
      </c>
      <c r="J59" s="155">
        <f t="shared" si="15"/>
        <v>130654.43000000001</v>
      </c>
      <c r="K59" s="155">
        <f t="shared" si="15"/>
        <v>130930.32</v>
      </c>
      <c r="L59" s="155">
        <f t="shared" si="15"/>
        <v>130930.32</v>
      </c>
      <c r="M59" s="155">
        <f t="shared" si="15"/>
        <v>130930.32</v>
      </c>
      <c r="N59" s="192">
        <f t="shared" si="11"/>
        <v>2010103.0799999998</v>
      </c>
      <c r="O59" s="155">
        <v>1959472.01</v>
      </c>
      <c r="P59" s="156">
        <f t="shared" si="12"/>
        <v>-50631.06999999983</v>
      </c>
    </row>
    <row r="60" spans="1:16" ht="30">
      <c r="A60" s="154" t="s">
        <v>55</v>
      </c>
      <c r="B60" s="155">
        <f t="shared" si="8"/>
        <v>160011</v>
      </c>
      <c r="C60" s="155">
        <f aca="true" t="shared" si="16" ref="C60:M60">C34+C12</f>
        <v>170011</v>
      </c>
      <c r="D60" s="155">
        <f t="shared" si="16"/>
        <v>170011</v>
      </c>
      <c r="E60" s="155">
        <f t="shared" si="16"/>
        <v>189562.66999999998</v>
      </c>
      <c r="F60" s="155">
        <f t="shared" si="16"/>
        <v>188862.66999999998</v>
      </c>
      <c r="G60" s="155">
        <f t="shared" si="16"/>
        <v>155662.66999999998</v>
      </c>
      <c r="H60" s="155">
        <f t="shared" si="16"/>
        <v>165482.46</v>
      </c>
      <c r="I60" s="155">
        <f t="shared" si="16"/>
        <v>164022.22</v>
      </c>
      <c r="J60" s="155">
        <f t="shared" si="16"/>
        <v>168811.37</v>
      </c>
      <c r="K60" s="155">
        <f t="shared" si="16"/>
        <v>169228.43</v>
      </c>
      <c r="L60" s="155">
        <f t="shared" si="16"/>
        <v>169228.43</v>
      </c>
      <c r="M60" s="155">
        <f t="shared" si="16"/>
        <v>169228.43</v>
      </c>
      <c r="N60" s="192">
        <f t="shared" si="11"/>
        <v>2040122.3499999994</v>
      </c>
      <c r="O60" s="155">
        <v>1956137.19</v>
      </c>
      <c r="P60" s="156">
        <f t="shared" si="12"/>
        <v>-83985.15999999945</v>
      </c>
    </row>
    <row r="61" spans="1:16" ht="30">
      <c r="A61" s="154" t="s">
        <v>56</v>
      </c>
      <c r="B61" s="155">
        <f aca="true" t="shared" si="17" ref="B61:M61">B35+B14</f>
        <v>810312.35</v>
      </c>
      <c r="C61" s="155">
        <f t="shared" si="17"/>
        <v>810664.55</v>
      </c>
      <c r="D61" s="155">
        <f t="shared" si="17"/>
        <v>843862.03</v>
      </c>
      <c r="E61" s="155">
        <f t="shared" si="17"/>
        <v>810784.55</v>
      </c>
      <c r="F61" s="155">
        <f t="shared" si="17"/>
        <v>770726.85</v>
      </c>
      <c r="G61" s="155">
        <f t="shared" si="17"/>
        <v>568235.69</v>
      </c>
      <c r="H61" s="155">
        <f t="shared" si="17"/>
        <v>623173.1</v>
      </c>
      <c r="I61" s="155">
        <f t="shared" si="17"/>
        <v>713586.13</v>
      </c>
      <c r="J61" s="155">
        <f t="shared" si="17"/>
        <v>753297.97</v>
      </c>
      <c r="K61" s="155">
        <f t="shared" si="17"/>
        <v>767377.47</v>
      </c>
      <c r="L61" s="155">
        <f t="shared" si="17"/>
        <v>1343937.47</v>
      </c>
      <c r="M61" s="155">
        <f t="shared" si="17"/>
        <v>1344885.47</v>
      </c>
      <c r="N61" s="192">
        <f t="shared" si="11"/>
        <v>10160843.629999999</v>
      </c>
      <c r="O61" s="155">
        <v>10104952.39</v>
      </c>
      <c r="P61" s="156">
        <f t="shared" si="12"/>
        <v>-55891.23999999836</v>
      </c>
    </row>
    <row r="62" spans="1:16" ht="15">
      <c r="A62" s="154" t="s">
        <v>64</v>
      </c>
      <c r="B62" s="155">
        <f aca="true" t="shared" si="18" ref="B62:M62">B36+B15</f>
        <v>301863.07</v>
      </c>
      <c r="C62" s="155">
        <f t="shared" si="18"/>
        <v>301863.07</v>
      </c>
      <c r="D62" s="155">
        <f t="shared" si="18"/>
        <v>316863.07</v>
      </c>
      <c r="E62" s="155">
        <f t="shared" si="18"/>
        <v>316863.07</v>
      </c>
      <c r="F62" s="155">
        <f t="shared" si="18"/>
        <v>301863.07</v>
      </c>
      <c r="G62" s="155">
        <f t="shared" si="18"/>
        <v>304704.97000000003</v>
      </c>
      <c r="H62" s="155">
        <f t="shared" si="18"/>
        <v>302174.89</v>
      </c>
      <c r="I62" s="155">
        <f t="shared" si="18"/>
        <v>302380.95</v>
      </c>
      <c r="J62" s="155">
        <f t="shared" si="18"/>
        <v>310957.44</v>
      </c>
      <c r="K62" s="155">
        <f t="shared" si="18"/>
        <v>311986.72000000003</v>
      </c>
      <c r="L62" s="155">
        <f t="shared" si="18"/>
        <v>311986.72000000003</v>
      </c>
      <c r="M62" s="155">
        <f t="shared" si="18"/>
        <v>311986.72000000003</v>
      </c>
      <c r="N62" s="192">
        <f t="shared" si="11"/>
        <v>3695493.7600000007</v>
      </c>
      <c r="O62" s="155">
        <v>4062656.1</v>
      </c>
      <c r="P62" s="156">
        <f t="shared" si="12"/>
        <v>367162.3399999994</v>
      </c>
    </row>
    <row r="63" spans="1:16" ht="15">
      <c r="A63" s="154" t="s">
        <v>65</v>
      </c>
      <c r="B63" s="155">
        <f aca="true" t="shared" si="19" ref="B63:M63">B37+B13</f>
        <v>67887.39716666666</v>
      </c>
      <c r="C63" s="155">
        <f t="shared" si="19"/>
        <v>67817.39716666666</v>
      </c>
      <c r="D63" s="155">
        <f t="shared" si="19"/>
        <v>67887.39716666666</v>
      </c>
      <c r="E63" s="155">
        <f t="shared" si="19"/>
        <v>72088.73999999999</v>
      </c>
      <c r="F63" s="155">
        <f t="shared" si="19"/>
        <v>72088.73999999999</v>
      </c>
      <c r="G63" s="155">
        <f t="shared" si="19"/>
        <v>72088.73999999999</v>
      </c>
      <c r="H63" s="155">
        <f t="shared" si="19"/>
        <v>72088.73999999999</v>
      </c>
      <c r="I63" s="155">
        <f t="shared" si="19"/>
        <v>72118.54000000001</v>
      </c>
      <c r="J63" s="155">
        <f t="shared" si="19"/>
        <v>74400.63</v>
      </c>
      <c r="K63" s="155">
        <f t="shared" si="19"/>
        <v>74805.31</v>
      </c>
      <c r="L63" s="155">
        <f t="shared" si="19"/>
        <v>74805.31</v>
      </c>
      <c r="M63" s="155">
        <f t="shared" si="19"/>
        <v>74805.31</v>
      </c>
      <c r="N63" s="192">
        <f t="shared" si="11"/>
        <v>862882.2515</v>
      </c>
      <c r="O63" s="155">
        <v>867819.26</v>
      </c>
      <c r="P63" s="156">
        <f t="shared" si="12"/>
        <v>4937.008499999996</v>
      </c>
    </row>
    <row r="64" spans="1:16" ht="15">
      <c r="A64" s="157" t="str">
        <f aca="true" t="shared" si="20" ref="A64:M64">A16</f>
        <v>NATAL BRINQUEDOS</v>
      </c>
      <c r="B64" s="155">
        <f t="shared" si="20"/>
        <v>0</v>
      </c>
      <c r="C64" s="155">
        <f t="shared" si="20"/>
        <v>3000000</v>
      </c>
      <c r="D64" s="155">
        <f t="shared" si="20"/>
        <v>3000000</v>
      </c>
      <c r="E64" s="155">
        <f t="shared" si="20"/>
        <v>2500000</v>
      </c>
      <c r="F64" s="155">
        <f t="shared" si="20"/>
        <v>300000</v>
      </c>
      <c r="G64" s="155">
        <f t="shared" si="20"/>
        <v>0</v>
      </c>
      <c r="H64" s="155">
        <f t="shared" si="20"/>
        <v>0</v>
      </c>
      <c r="I64" s="155">
        <f t="shared" si="20"/>
        <v>0</v>
      </c>
      <c r="J64" s="155">
        <f t="shared" si="20"/>
        <v>0</v>
      </c>
      <c r="K64" s="155">
        <f t="shared" si="20"/>
        <v>0</v>
      </c>
      <c r="L64" s="155">
        <f t="shared" si="20"/>
        <v>0</v>
      </c>
      <c r="M64" s="155">
        <f t="shared" si="20"/>
        <v>0</v>
      </c>
      <c r="N64" s="192">
        <f>SUM(B64:M64)</f>
        <v>8800000</v>
      </c>
      <c r="O64" s="155">
        <f>8800000+900000</f>
        <v>9700000</v>
      </c>
      <c r="P64" s="156">
        <f t="shared" si="12"/>
        <v>900000</v>
      </c>
    </row>
    <row r="65" spans="1:16" ht="15">
      <c r="A65" s="157" t="str">
        <f aca="true" t="shared" si="21" ref="A65:M65">A18</f>
        <v>ROMARIAS</v>
      </c>
      <c r="B65" s="155">
        <f t="shared" si="21"/>
        <v>70000</v>
      </c>
      <c r="C65" s="155">
        <f t="shared" si="21"/>
        <v>0</v>
      </c>
      <c r="D65" s="155">
        <f t="shared" si="21"/>
        <v>0</v>
      </c>
      <c r="E65" s="155">
        <f t="shared" si="21"/>
        <v>0</v>
      </c>
      <c r="F65" s="155">
        <f t="shared" si="21"/>
        <v>0</v>
      </c>
      <c r="G65" s="155">
        <f t="shared" si="21"/>
        <v>0</v>
      </c>
      <c r="H65" s="155">
        <f t="shared" si="21"/>
        <v>0</v>
      </c>
      <c r="I65" s="155">
        <f t="shared" si="21"/>
        <v>0</v>
      </c>
      <c r="J65" s="155">
        <f t="shared" si="21"/>
        <v>0</v>
      </c>
      <c r="K65" s="155">
        <f t="shared" si="21"/>
        <v>0</v>
      </c>
      <c r="L65" s="155">
        <f t="shared" si="21"/>
        <v>230000</v>
      </c>
      <c r="M65" s="155">
        <f t="shared" si="21"/>
        <v>0</v>
      </c>
      <c r="N65" s="192">
        <f>SUM(B65:M65)</f>
        <v>300000</v>
      </c>
      <c r="O65" s="155">
        <v>300000</v>
      </c>
      <c r="P65" s="156">
        <f t="shared" si="12"/>
        <v>0</v>
      </c>
    </row>
    <row r="66" spans="1:16" ht="15">
      <c r="A66" s="154" t="s">
        <v>57</v>
      </c>
      <c r="B66" s="155">
        <f aca="true" t="shared" si="22" ref="B66:M66">B38+B19</f>
        <v>1732861.2222045453</v>
      </c>
      <c r="C66" s="155">
        <f t="shared" si="22"/>
        <v>1698722.8316060603</v>
      </c>
      <c r="D66" s="155">
        <f t="shared" si="22"/>
        <v>1574644.454121212</v>
      </c>
      <c r="E66" s="155">
        <f t="shared" si="22"/>
        <v>1761746.807909091</v>
      </c>
      <c r="F66" s="155">
        <f t="shared" si="22"/>
        <v>1749992.1579090906</v>
      </c>
      <c r="G66" s="155">
        <f t="shared" si="22"/>
        <v>1634336.7814545452</v>
      </c>
      <c r="H66" s="155">
        <f t="shared" si="22"/>
        <v>1847375.8199999998</v>
      </c>
      <c r="I66" s="155">
        <f t="shared" si="22"/>
        <v>1704367.3390909089</v>
      </c>
      <c r="J66" s="155">
        <f t="shared" si="22"/>
        <v>1696776.8447272726</v>
      </c>
      <c r="K66" s="155">
        <f t="shared" si="22"/>
        <v>1798260.1245454543</v>
      </c>
      <c r="L66" s="155">
        <f t="shared" si="22"/>
        <v>1851237.9605757575</v>
      </c>
      <c r="M66" s="155">
        <f t="shared" si="22"/>
        <v>1637002.6596363634</v>
      </c>
      <c r="N66" s="192">
        <f t="shared" si="11"/>
        <v>20687325.003780298</v>
      </c>
      <c r="O66" s="155">
        <v>23767522.45</v>
      </c>
      <c r="P66" s="156">
        <f t="shared" si="12"/>
        <v>3080197.4462197013</v>
      </c>
    </row>
    <row r="67" spans="1:16" ht="15">
      <c r="A67" s="154" t="s">
        <v>101</v>
      </c>
      <c r="B67" s="155">
        <f aca="true" t="shared" si="23" ref="B67:M67">B39+B20</f>
        <v>10348664.08</v>
      </c>
      <c r="C67" s="155">
        <f t="shared" si="23"/>
        <v>10567157.48</v>
      </c>
      <c r="D67" s="155">
        <f t="shared" si="23"/>
        <v>10366557.48</v>
      </c>
      <c r="E67" s="155">
        <f t="shared" si="23"/>
        <v>10366557.48</v>
      </c>
      <c r="F67" s="155">
        <f t="shared" si="23"/>
        <v>10366557.48</v>
      </c>
      <c r="G67" s="155">
        <f t="shared" si="23"/>
        <v>10348664.08</v>
      </c>
      <c r="H67" s="155">
        <f t="shared" si="23"/>
        <v>9421264.08</v>
      </c>
      <c r="I67" s="155">
        <f t="shared" si="23"/>
        <v>9639842.08</v>
      </c>
      <c r="J67" s="155">
        <f t="shared" si="23"/>
        <v>9452302.48</v>
      </c>
      <c r="K67" s="155">
        <f t="shared" si="23"/>
        <v>9453014.13</v>
      </c>
      <c r="L67" s="155">
        <f t="shared" si="23"/>
        <v>9453014.13</v>
      </c>
      <c r="M67" s="155">
        <f t="shared" si="23"/>
        <v>9435120.73</v>
      </c>
      <c r="N67" s="192">
        <f t="shared" si="11"/>
        <v>119218715.71</v>
      </c>
      <c r="O67" s="155">
        <v>117487928.46</v>
      </c>
      <c r="P67" s="156">
        <f t="shared" si="12"/>
        <v>-1730787.25</v>
      </c>
    </row>
    <row r="68" spans="1:16" ht="15">
      <c r="A68" s="154" t="s">
        <v>102</v>
      </c>
      <c r="B68" s="155">
        <f aca="true" t="shared" si="24" ref="B68:M68">B40+B21</f>
        <v>1947743.6600000001</v>
      </c>
      <c r="C68" s="155">
        <f t="shared" si="24"/>
        <v>1931827.99</v>
      </c>
      <c r="D68" s="155">
        <f t="shared" si="24"/>
        <v>1931757.99</v>
      </c>
      <c r="E68" s="155">
        <f t="shared" si="24"/>
        <v>1944556.65</v>
      </c>
      <c r="F68" s="155">
        <f t="shared" si="24"/>
        <v>1934556.65</v>
      </c>
      <c r="G68" s="155">
        <f t="shared" si="24"/>
        <v>1956291.83</v>
      </c>
      <c r="H68" s="155">
        <f t="shared" si="24"/>
        <v>1917632.09</v>
      </c>
      <c r="I68" s="155">
        <f t="shared" si="24"/>
        <v>1918004.62</v>
      </c>
      <c r="J68" s="155">
        <f t="shared" si="24"/>
        <v>1965098.44</v>
      </c>
      <c r="K68" s="155">
        <f t="shared" si="24"/>
        <v>1968527.66</v>
      </c>
      <c r="L68" s="155">
        <f t="shared" si="24"/>
        <v>1968527.66</v>
      </c>
      <c r="M68" s="155">
        <f t="shared" si="24"/>
        <v>1968527.66</v>
      </c>
      <c r="N68" s="192">
        <f t="shared" si="11"/>
        <v>23353052.900000002</v>
      </c>
      <c r="O68" s="155">
        <v>22723100.59</v>
      </c>
      <c r="P68" s="156">
        <f t="shared" si="12"/>
        <v>-629952.3100000024</v>
      </c>
    </row>
    <row r="69" spans="1:16" s="20" customFormat="1" ht="30.75" customHeight="1">
      <c r="A69" s="158" t="s">
        <v>59</v>
      </c>
      <c r="B69" s="159">
        <f>SUM(B55:B68)</f>
        <v>16896142.87937121</v>
      </c>
      <c r="C69" s="159">
        <f aca="true" t="shared" si="25" ref="C69:M69">SUM(C55:C68)</f>
        <v>19840211.228772726</v>
      </c>
      <c r="D69" s="159">
        <f t="shared" si="25"/>
        <v>19525208.381287877</v>
      </c>
      <c r="E69" s="159">
        <f t="shared" si="25"/>
        <v>19207890.14790909</v>
      </c>
      <c r="F69" s="159">
        <f t="shared" si="25"/>
        <v>16818077.79790909</v>
      </c>
      <c r="G69" s="159">
        <f t="shared" si="25"/>
        <v>16171904.811454546</v>
      </c>
      <c r="H69" s="159">
        <f t="shared" si="25"/>
        <v>15481342.51</v>
      </c>
      <c r="I69" s="159">
        <f t="shared" si="25"/>
        <v>15825820.619090911</v>
      </c>
      <c r="J69" s="159">
        <f t="shared" si="25"/>
        <v>15587438.154727273</v>
      </c>
      <c r="K69" s="159">
        <f t="shared" si="25"/>
        <v>15712786.334545456</v>
      </c>
      <c r="L69" s="159">
        <f t="shared" si="25"/>
        <v>16573342.160575759</v>
      </c>
      <c r="M69" s="159">
        <f t="shared" si="25"/>
        <v>16112179.459636364</v>
      </c>
      <c r="N69" s="193">
        <f>SUM(N55:N68)</f>
        <v>203752344.4852803</v>
      </c>
      <c r="O69" s="160">
        <f>SUM(O55:O68)</f>
        <v>205277694.24</v>
      </c>
      <c r="P69" s="161">
        <f t="shared" si="12"/>
        <v>1525349.7547197044</v>
      </c>
    </row>
    <row r="71" ht="15">
      <c r="N71" s="194">
        <f>14400+500000+N69</f>
        <v>204266744.4852803</v>
      </c>
    </row>
    <row r="73" spans="1:16" ht="15">
      <c r="A73" s="6" t="s">
        <v>95</v>
      </c>
      <c r="B73" s="7">
        <v>43282</v>
      </c>
      <c r="C73" s="7">
        <v>43313</v>
      </c>
      <c r="D73" s="7">
        <v>43344</v>
      </c>
      <c r="E73" s="7">
        <v>43374</v>
      </c>
      <c r="F73" s="7">
        <v>43405</v>
      </c>
      <c r="G73" s="7">
        <v>43435</v>
      </c>
      <c r="H73" s="7">
        <v>43466</v>
      </c>
      <c r="I73" s="7">
        <v>43497</v>
      </c>
      <c r="J73" s="7">
        <v>43525</v>
      </c>
      <c r="K73" s="7">
        <v>43556</v>
      </c>
      <c r="L73" s="7">
        <v>43586</v>
      </c>
      <c r="M73" s="7">
        <v>43617</v>
      </c>
      <c r="N73" s="184" t="s">
        <v>96</v>
      </c>
      <c r="O73" s="8" t="s">
        <v>97</v>
      </c>
      <c r="P73" s="9" t="s">
        <v>98</v>
      </c>
    </row>
    <row r="74" spans="1:16" ht="15">
      <c r="A74" s="10" t="s">
        <v>99</v>
      </c>
      <c r="B74" s="24">
        <f aca="true" t="shared" si="26" ref="B74:N74">B22</f>
        <v>13464044.489371212</v>
      </c>
      <c r="C74" s="24">
        <f t="shared" si="26"/>
        <v>16427295.648772728</v>
      </c>
      <c r="D74" s="24">
        <f t="shared" si="26"/>
        <v>16112292.801287878</v>
      </c>
      <c r="E74" s="24">
        <f t="shared" si="26"/>
        <v>15794974.567909092</v>
      </c>
      <c r="F74" s="24">
        <f t="shared" si="26"/>
        <v>14305162.227909092</v>
      </c>
      <c r="G74" s="24">
        <f t="shared" si="26"/>
        <v>12730570.251454545</v>
      </c>
      <c r="H74" s="24">
        <f t="shared" si="26"/>
        <v>12066888.7</v>
      </c>
      <c r="I74" s="24">
        <f t="shared" si="26"/>
        <v>12410068.77909091</v>
      </c>
      <c r="J74" s="24">
        <f t="shared" si="26"/>
        <v>12047791.994727273</v>
      </c>
      <c r="K74" s="24">
        <f t="shared" si="26"/>
        <v>12162020.364545455</v>
      </c>
      <c r="L74" s="24">
        <f t="shared" si="26"/>
        <v>13022576.190575758</v>
      </c>
      <c r="M74" s="24">
        <f t="shared" si="26"/>
        <v>12561413.489636363</v>
      </c>
      <c r="N74" s="195">
        <f t="shared" si="26"/>
        <v>163105099.50528035</v>
      </c>
      <c r="O74" s="30"/>
      <c r="P74" s="24">
        <f>O74-N74</f>
        <v>-163105099.50528035</v>
      </c>
    </row>
    <row r="75" spans="1:16" ht="15">
      <c r="A75" s="10" t="s">
        <v>47</v>
      </c>
      <c r="B75" s="24">
        <f aca="true" t="shared" si="27" ref="B75:N75">B41</f>
        <v>3432098.39</v>
      </c>
      <c r="C75" s="24">
        <f t="shared" si="27"/>
        <v>3412915.58</v>
      </c>
      <c r="D75" s="24">
        <f t="shared" si="27"/>
        <v>3412915.58</v>
      </c>
      <c r="E75" s="24">
        <f t="shared" si="27"/>
        <v>3412915.58</v>
      </c>
      <c r="F75" s="24">
        <f t="shared" si="27"/>
        <v>3412915.57</v>
      </c>
      <c r="G75" s="24">
        <f t="shared" si="27"/>
        <v>3441334.5599999996</v>
      </c>
      <c r="H75" s="24">
        <f t="shared" si="27"/>
        <v>3414453.81</v>
      </c>
      <c r="I75" s="24">
        <f t="shared" si="27"/>
        <v>3415751.84</v>
      </c>
      <c r="J75" s="24">
        <f t="shared" si="27"/>
        <v>3539646.16</v>
      </c>
      <c r="K75" s="24">
        <f t="shared" si="27"/>
        <v>3550765.9699999997</v>
      </c>
      <c r="L75" s="24">
        <f t="shared" si="27"/>
        <v>3550765.9699999997</v>
      </c>
      <c r="M75" s="24">
        <f t="shared" si="27"/>
        <v>3550765.9699999997</v>
      </c>
      <c r="N75" s="195">
        <f t="shared" si="27"/>
        <v>41547244.980000004</v>
      </c>
      <c r="O75" s="30"/>
      <c r="P75" s="24">
        <f>O75-N75</f>
        <v>-41547244.980000004</v>
      </c>
    </row>
    <row r="76" spans="1:16" ht="15">
      <c r="A76" s="10" t="s">
        <v>103</v>
      </c>
      <c r="B76" s="24">
        <f aca="true" t="shared" si="28" ref="B76:N76">B49</f>
        <v>100000</v>
      </c>
      <c r="C76" s="24">
        <f t="shared" si="28"/>
        <v>100000</v>
      </c>
      <c r="D76" s="24">
        <f t="shared" si="28"/>
        <v>100000</v>
      </c>
      <c r="E76" s="24">
        <f t="shared" si="28"/>
        <v>100000</v>
      </c>
      <c r="F76" s="24">
        <f t="shared" si="28"/>
        <v>100000</v>
      </c>
      <c r="G76" s="24">
        <f t="shared" si="28"/>
        <v>0</v>
      </c>
      <c r="H76" s="24">
        <f t="shared" si="28"/>
        <v>0</v>
      </c>
      <c r="I76" s="24">
        <f t="shared" si="28"/>
        <v>0</v>
      </c>
      <c r="J76" s="24">
        <f t="shared" si="28"/>
        <v>0</v>
      </c>
      <c r="K76" s="24">
        <f t="shared" si="28"/>
        <v>0</v>
      </c>
      <c r="L76" s="24">
        <f t="shared" si="28"/>
        <v>0</v>
      </c>
      <c r="M76" s="24">
        <f t="shared" si="28"/>
        <v>0</v>
      </c>
      <c r="N76" s="195">
        <f t="shared" si="28"/>
        <v>500000</v>
      </c>
      <c r="O76" s="30"/>
      <c r="P76" s="24">
        <f>O76-N76</f>
        <v>-500000</v>
      </c>
    </row>
    <row r="77" spans="1:16" s="33" customFormat="1" ht="15">
      <c r="A77" s="31" t="s">
        <v>59</v>
      </c>
      <c r="B77" s="32">
        <f>SUM(B74:B76)</f>
        <v>16996142.87937121</v>
      </c>
      <c r="C77" s="32">
        <f aca="true" t="shared" si="29" ref="C77:P77">SUM(C74:C76)</f>
        <v>19940211.22877273</v>
      </c>
      <c r="D77" s="32">
        <f t="shared" si="29"/>
        <v>19625208.38128788</v>
      </c>
      <c r="E77" s="32">
        <f t="shared" si="29"/>
        <v>19307890.14790909</v>
      </c>
      <c r="F77" s="32">
        <f t="shared" si="29"/>
        <v>17818077.797909092</v>
      </c>
      <c r="G77" s="32">
        <f t="shared" si="29"/>
        <v>16171904.811454546</v>
      </c>
      <c r="H77" s="32">
        <f t="shared" si="29"/>
        <v>15481342.51</v>
      </c>
      <c r="I77" s="32">
        <f t="shared" si="29"/>
        <v>15825820.61909091</v>
      </c>
      <c r="J77" s="32">
        <f t="shared" si="29"/>
        <v>15587438.154727273</v>
      </c>
      <c r="K77" s="32">
        <f t="shared" si="29"/>
        <v>15712786.334545456</v>
      </c>
      <c r="L77" s="32">
        <f t="shared" si="29"/>
        <v>16573342.160575759</v>
      </c>
      <c r="M77" s="32">
        <f t="shared" si="29"/>
        <v>16112179.459636364</v>
      </c>
      <c r="N77" s="196">
        <f>N76+N75+N74</f>
        <v>205152344.48528033</v>
      </c>
      <c r="O77" s="32">
        <f>O76+O75+O74</f>
        <v>0</v>
      </c>
      <c r="P77" s="32">
        <f t="shared" si="29"/>
        <v>-205152344.48528033</v>
      </c>
    </row>
    <row r="79" spans="14:15" ht="15">
      <c r="N79" s="197"/>
      <c r="O79" s="34"/>
    </row>
    <row r="80" ht="15">
      <c r="O80" s="34"/>
    </row>
    <row r="81" spans="11:14" ht="15">
      <c r="K81" s="116">
        <v>163067563.76</v>
      </c>
      <c r="L81" s="116">
        <v>41547244.980000004</v>
      </c>
      <c r="M81" s="116">
        <v>14400</v>
      </c>
      <c r="N81" s="190">
        <v>500000</v>
      </c>
    </row>
    <row r="82" spans="11:14" ht="15">
      <c r="K82" s="116"/>
      <c r="L82" s="116"/>
      <c r="M82" s="116"/>
      <c r="N82" s="190"/>
    </row>
    <row r="83" spans="11:14" ht="15">
      <c r="K83" s="116"/>
      <c r="L83" s="116"/>
      <c r="M83" s="116"/>
      <c r="N83" s="190"/>
    </row>
    <row r="84" spans="11:14" ht="15">
      <c r="K84" s="116"/>
      <c r="L84" s="116"/>
      <c r="M84" s="116"/>
      <c r="N84" s="190"/>
    </row>
    <row r="85" spans="11:15" ht="15">
      <c r="K85" s="116">
        <v>3360000</v>
      </c>
      <c r="L85" s="116">
        <v>19659978.88</v>
      </c>
      <c r="M85" s="116">
        <v>14400</v>
      </c>
      <c r="N85" s="190">
        <v>50000</v>
      </c>
      <c r="O85" s="34">
        <f>SUM(K85:N85)</f>
        <v>23084378.88</v>
      </c>
    </row>
    <row r="86" spans="11:14" ht="15">
      <c r="K86" s="116"/>
      <c r="L86" s="116"/>
      <c r="M86" s="116"/>
      <c r="N86" s="190"/>
    </row>
    <row r="87" ht="15">
      <c r="O87">
        <v>23534378.88</v>
      </c>
    </row>
    <row r="89" ht="15">
      <c r="O89" s="34">
        <f>O87-O85</f>
        <v>450000</v>
      </c>
    </row>
    <row r="97" spans="2:13" ht="15">
      <c r="B97" s="182">
        <v>32798.66</v>
      </c>
      <c r="C97" s="182">
        <v>32728.66</v>
      </c>
      <c r="D97" s="182">
        <v>22798.66</v>
      </c>
      <c r="E97" s="182">
        <v>17000</v>
      </c>
      <c r="F97" s="182">
        <v>17000</v>
      </c>
      <c r="G97" s="182">
        <v>17000</v>
      </c>
      <c r="H97" s="182">
        <v>17000</v>
      </c>
      <c r="I97" s="182">
        <v>17000</v>
      </c>
      <c r="J97" s="182">
        <v>17000</v>
      </c>
      <c r="K97" s="182">
        <v>17000</v>
      </c>
      <c r="L97" s="182">
        <v>17000</v>
      </c>
      <c r="M97" s="182">
        <v>17000</v>
      </c>
    </row>
    <row r="99" spans="2:13" ht="15">
      <c r="B99" s="116">
        <v>45000</v>
      </c>
      <c r="C99" s="116">
        <v>45000</v>
      </c>
      <c r="D99" s="116">
        <v>45000</v>
      </c>
      <c r="E99" s="116">
        <v>45000</v>
      </c>
      <c r="F99" s="116">
        <v>35000</v>
      </c>
      <c r="G99" s="116">
        <v>35000</v>
      </c>
      <c r="H99" s="116">
        <v>35000</v>
      </c>
      <c r="I99" s="116">
        <v>35000</v>
      </c>
      <c r="J99" s="116">
        <v>35000</v>
      </c>
      <c r="K99" s="116">
        <v>35000</v>
      </c>
      <c r="L99" s="116">
        <v>35000</v>
      </c>
      <c r="M99" s="116">
        <v>35000</v>
      </c>
    </row>
    <row r="101" spans="2:13" ht="15">
      <c r="B101" s="34">
        <f>B99-B97</f>
        <v>12201.339999999997</v>
      </c>
      <c r="C101" s="34">
        <f aca="true" t="shared" si="30" ref="C101:M101">C99-C97</f>
        <v>12271.34</v>
      </c>
      <c r="D101" s="34">
        <f t="shared" si="30"/>
        <v>22201.34</v>
      </c>
      <c r="E101" s="34">
        <f t="shared" si="30"/>
        <v>28000</v>
      </c>
      <c r="F101" s="34">
        <f t="shared" si="30"/>
        <v>18000</v>
      </c>
      <c r="G101" s="34">
        <f t="shared" si="30"/>
        <v>18000</v>
      </c>
      <c r="H101" s="34">
        <f t="shared" si="30"/>
        <v>18000</v>
      </c>
      <c r="I101" s="34">
        <f t="shared" si="30"/>
        <v>18000</v>
      </c>
      <c r="J101" s="34">
        <f t="shared" si="30"/>
        <v>18000</v>
      </c>
      <c r="K101" s="34">
        <f t="shared" si="30"/>
        <v>18000</v>
      </c>
      <c r="L101" s="34">
        <f t="shared" si="30"/>
        <v>18000</v>
      </c>
      <c r="M101" s="34">
        <f t="shared" si="30"/>
        <v>18000</v>
      </c>
    </row>
    <row r="104" spans="2:13" ht="15">
      <c r="B104" s="116">
        <v>12201.339999999997</v>
      </c>
      <c r="C104" s="116">
        <v>12271.34</v>
      </c>
      <c r="D104" s="116">
        <v>22201.34</v>
      </c>
      <c r="E104" s="116">
        <v>32235.760000000002</v>
      </c>
      <c r="F104" s="116">
        <v>23065.760000000002</v>
      </c>
      <c r="G104" s="116">
        <v>23135.760000000002</v>
      </c>
      <c r="H104" s="116">
        <v>23065.760000000002</v>
      </c>
      <c r="I104" s="116">
        <v>23135.760000000002</v>
      </c>
      <c r="J104" s="116">
        <v>23065.760000000002</v>
      </c>
      <c r="K104" s="116">
        <v>23135.760000000002</v>
      </c>
      <c r="L104" s="116">
        <v>23065.760000000002</v>
      </c>
      <c r="M104" s="116">
        <v>23135.760000000002</v>
      </c>
    </row>
  </sheetData>
  <sheetProtection/>
  <mergeCells count="2">
    <mergeCell ref="A3:I3"/>
    <mergeCell ref="A4:N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Barsanulfo</dc:creator>
  <cp:keywords/>
  <dc:description/>
  <cp:lastModifiedBy>Murilo Lopes Figueiredo</cp:lastModifiedBy>
  <cp:lastPrinted>2019-06-05T20:07:49Z</cp:lastPrinted>
  <dcterms:created xsi:type="dcterms:W3CDTF">2015-02-25T13:03:36Z</dcterms:created>
  <dcterms:modified xsi:type="dcterms:W3CDTF">2020-10-20T13:12:12Z</dcterms:modified>
  <cp:category/>
  <cp:version/>
  <cp:contentType/>
  <cp:contentStatus/>
</cp:coreProperties>
</file>