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fin\Portal Transparência\2021 - EXECUÇÃO ORÇAMENTÁRIA\Fevereiro 2021\"/>
    </mc:Choice>
  </mc:AlternateContent>
  <xr:revisionPtr revIDLastSave="0" documentId="13_ncr:1_{4E8807D7-51E1-4A27-A646-2BA6420300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4" r:id="rId1"/>
    <sheet name="Planilha1" sheetId="5" state="hidden" r:id="rId2"/>
  </sheets>
  <definedNames>
    <definedName name="_xlnm.Print_Area" localSheetId="0">'2020'!$A$1:$H$143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4" l="1"/>
  <c r="C2" i="4"/>
  <c r="D25" i="4"/>
  <c r="C25" i="4"/>
  <c r="C111" i="4" l="1"/>
  <c r="C106" i="4"/>
  <c r="C80" i="4"/>
  <c r="C65" i="4"/>
  <c r="C55" i="4"/>
  <c r="C50" i="4"/>
  <c r="C45" i="4"/>
  <c r="C40" i="4"/>
  <c r="C103" i="4"/>
  <c r="C102" i="4"/>
  <c r="C100" i="4" s="1"/>
  <c r="C96" i="4"/>
  <c r="C93" i="4" s="1"/>
  <c r="C91" i="4"/>
  <c r="C89" i="4" s="1"/>
  <c r="C86" i="4"/>
  <c r="C84" i="4" s="1"/>
  <c r="C77" i="4"/>
  <c r="C75" i="4" s="1"/>
  <c r="C72" i="4"/>
  <c r="C70" i="4" s="1"/>
  <c r="C62" i="4"/>
  <c r="C60" i="4" s="1"/>
  <c r="C117" i="4"/>
  <c r="C115" i="4"/>
  <c r="C39" i="4" l="1"/>
  <c r="D111" i="4" l="1"/>
  <c r="D32" i="4"/>
  <c r="D77" i="4"/>
  <c r="D75" i="4" s="1"/>
  <c r="D108" i="4"/>
  <c r="D106" i="4" s="1"/>
  <c r="D102" i="4"/>
  <c r="D100" i="4" s="1"/>
  <c r="D93" i="4"/>
  <c r="D80" i="4"/>
  <c r="D86" i="4"/>
  <c r="D84" i="4" s="1"/>
  <c r="D72" i="4"/>
  <c r="D70" i="4" s="1"/>
  <c r="D67" i="4"/>
  <c r="D65" i="4" s="1"/>
  <c r="D62" i="4"/>
  <c r="D60" i="4" s="1"/>
  <c r="D57" i="4"/>
  <c r="D55" i="4" s="1"/>
  <c r="D52" i="4"/>
  <c r="D50" i="4" s="1"/>
  <c r="D47" i="4"/>
  <c r="D45" i="4" s="1"/>
  <c r="D42" i="4"/>
  <c r="D40" i="4" s="1"/>
  <c r="H2" i="4" l="1"/>
  <c r="H89" i="4"/>
  <c r="H93" i="4"/>
  <c r="H111" i="4"/>
  <c r="H25" i="4"/>
  <c r="H80" i="4" l="1"/>
  <c r="H106" i="4"/>
  <c r="H100" i="4"/>
  <c r="H84" i="4"/>
  <c r="H75" i="4"/>
  <c r="H70" i="4"/>
  <c r="H65" i="4"/>
  <c r="H60" i="4"/>
  <c r="H55" i="4"/>
  <c r="H50" i="4"/>
  <c r="H45" i="4"/>
  <c r="H40" i="4"/>
  <c r="G111" i="4" l="1"/>
  <c r="G2" i="4" l="1"/>
  <c r="G106" i="4" l="1"/>
  <c r="G93" i="4"/>
  <c r="G84" i="4"/>
  <c r="G75" i="4"/>
  <c r="G45" i="4"/>
  <c r="G40" i="4"/>
  <c r="G100" i="4" l="1"/>
  <c r="G25" i="4"/>
  <c r="F93" i="4" l="1"/>
  <c r="F2" i="4"/>
  <c r="F106" i="4"/>
  <c r="F84" i="4"/>
  <c r="F75" i="4"/>
  <c r="F70" i="4"/>
  <c r="F65" i="4"/>
  <c r="F60" i="4"/>
  <c r="F50" i="4"/>
  <c r="F45" i="4"/>
  <c r="F40" i="4"/>
  <c r="F25" i="4"/>
  <c r="F100" i="4" l="1"/>
  <c r="E115" i="4" l="1"/>
  <c r="E2" i="4" l="1"/>
  <c r="E75" i="4" l="1"/>
  <c r="E70" i="4"/>
  <c r="E65" i="4"/>
  <c r="E60" i="4"/>
  <c r="E55" i="4"/>
  <c r="E50" i="4"/>
  <c r="E45" i="4"/>
  <c r="E40" i="4"/>
  <c r="E106" i="4"/>
  <c r="E93" i="4"/>
  <c r="E84" i="4"/>
  <c r="E25" i="4" l="1"/>
  <c r="H115" i="4" l="1"/>
  <c r="H117" i="4" l="1"/>
  <c r="H39" i="4" s="1"/>
  <c r="G117" i="4" l="1"/>
  <c r="E117" i="4"/>
  <c r="F117" i="4"/>
  <c r="D117" i="4"/>
  <c r="G115" i="4" l="1"/>
  <c r="G89" i="4"/>
  <c r="G80" i="4"/>
  <c r="G70" i="4"/>
  <c r="G65" i="4"/>
  <c r="G60" i="4"/>
  <c r="G55" i="4"/>
  <c r="G50" i="4"/>
  <c r="G39" i="4" l="1"/>
  <c r="F115" i="4" l="1"/>
  <c r="D115" i="4"/>
  <c r="F111" i="4" l="1"/>
  <c r="E89" i="4" l="1"/>
  <c r="D89" i="4" l="1"/>
  <c r="D39" i="4" s="1"/>
  <c r="E80" i="4" l="1"/>
  <c r="E100" i="4"/>
  <c r="F89" i="4" l="1"/>
  <c r="F80" i="4"/>
  <c r="F55" i="4"/>
  <c r="F39" i="4" s="1"/>
  <c r="E111" i="4" l="1"/>
  <c r="E39" i="4" l="1"/>
</calcChain>
</file>

<file path=xl/sharedStrings.xml><?xml version="1.0" encoding="utf-8"?>
<sst xmlns="http://schemas.openxmlformats.org/spreadsheetml/2006/main" count="118" uniqueCount="63">
  <si>
    <t xml:space="preserve">Rubricas </t>
  </si>
  <si>
    <t>Saldo Inicial em Disponibilidade</t>
  </si>
  <si>
    <t>Recursos Recebidos</t>
  </si>
  <si>
    <t>Contrato de Gestão - Repasse Tesouro</t>
  </si>
  <si>
    <t>Contrato de Gestão - Repasse Bolsa</t>
  </si>
  <si>
    <t>Contrato de Gestão - Repasse Restaurante</t>
  </si>
  <si>
    <t>Doações</t>
  </si>
  <si>
    <t>Outras Receitas</t>
  </si>
  <si>
    <t>Pessoal e Encargos</t>
  </si>
  <si>
    <t>Despesas Correntes</t>
  </si>
  <si>
    <t>CENTRO SOCIAL DONA GERCINA BORGES - CSDGB</t>
  </si>
  <si>
    <t>CASA DO INTERIOR DE GOIÁS - CIGO</t>
  </si>
  <si>
    <t>CENTRO DE APOIO AOS ROMEIROS</t>
  </si>
  <si>
    <t>BOLSA UNIVERSITÁRIA</t>
  </si>
  <si>
    <t>APOIO ADMINISTRATIVO</t>
  </si>
  <si>
    <t>Saldo de Investimento - Tesouro</t>
  </si>
  <si>
    <t>Saldo em Conta Corrente - Tesouro (Bradesco - 0244 - 45005-7)</t>
  </si>
  <si>
    <t>Saldo em Conta Corrente - Bolsa Univ. (Bradesco - 0244 - 45011-1)</t>
  </si>
  <si>
    <t>Saldo de Investimento - Bolsa Univ.</t>
  </si>
  <si>
    <t>Saldo em Conta Corrente - Restaurante (Bradesco - 0244 - 45013-8)</t>
  </si>
  <si>
    <t>Saldo de Investimento - Restaurante</t>
  </si>
  <si>
    <t>Rendimento de Aplicação</t>
  </si>
  <si>
    <t>Recuperação de Despesa</t>
  </si>
  <si>
    <t>Despesas Pagas e Investimentos</t>
  </si>
  <si>
    <t>Despesas com refeições</t>
  </si>
  <si>
    <t>Despesas com auxílio estudantil</t>
  </si>
  <si>
    <t>Despesas com Aluguel dos Restaurantes</t>
  </si>
  <si>
    <t>Investimento</t>
  </si>
  <si>
    <t>Estorno / Devolução</t>
  </si>
  <si>
    <t>Termo de Fomento - Banco de Alimentos</t>
  </si>
  <si>
    <t>Saldo em Conta Corrente - Banco de Alimento (Bradesco - 0244-45021-9)</t>
  </si>
  <si>
    <t>Saldo de Investimento - Banco de Alimentos</t>
  </si>
  <si>
    <t>BANCO DE ALIMENTOS</t>
  </si>
  <si>
    <t>COVID-19</t>
  </si>
  <si>
    <t>CENTRO DE IDOSOS SAGRADA FAMÍLIA - CISF</t>
  </si>
  <si>
    <t xml:space="preserve">CENTRO DE IDOSOS VILA VIDA - CIVV </t>
  </si>
  <si>
    <t>ESPAÇO BEM VIVER l - CM</t>
  </si>
  <si>
    <t>ESPAÇO BEM VIVER ll - NF</t>
  </si>
  <si>
    <t>RESTAURANTE DO BEM</t>
  </si>
  <si>
    <t>NATAL DO BEM</t>
  </si>
  <si>
    <t>GERÊNCIA DE VOLUNTARIADO E PARCERIAS SOCIAIS - GVPS</t>
  </si>
  <si>
    <t>CENTRO DE ADOLESCENTES TECENDO O FUTURO - CATF</t>
  </si>
  <si>
    <t>Saldo em Conta Corrente - COVID-19 Ministerio Público (Bradesco - 0244-45055-3)</t>
  </si>
  <si>
    <t>Saldo de Investimento - COVID-19 Ministerio Público</t>
  </si>
  <si>
    <t xml:space="preserve">COVID-19 Ministerio Público </t>
  </si>
  <si>
    <t>COVID-19 - Doações Diversas</t>
  </si>
  <si>
    <t>Saldo em Conta Corrente - COVID-19 Doações Diversos (Bradesco - 0244-45059-6)</t>
  </si>
  <si>
    <t>Saldo de Investimento - COVID-19 Doações Diversas</t>
  </si>
  <si>
    <t>COVID-19 - Ministério Público</t>
  </si>
  <si>
    <t>Saldo em Conta Corrente - Provisão de Rescisões (Bradesco - 0244 - 45052-9)</t>
  </si>
  <si>
    <t>saldo de Investimento - Provisão de Rescisões</t>
  </si>
  <si>
    <t>Saldo em Conta Corrente - Ações Sociais (Bradesco - 0244- 45053-7)</t>
  </si>
  <si>
    <t xml:space="preserve">Saldo de Investimento - Ações Sociais </t>
  </si>
  <si>
    <t xml:space="preserve">Contrato de Gestão - Repasse Provisão de Rescisões </t>
  </si>
  <si>
    <t xml:space="preserve">Contrato de Gestão - Ações Sociais </t>
  </si>
  <si>
    <t>Provisão de Rescisões</t>
  </si>
  <si>
    <t>GERÊNCIA DE GESTÃO SOCIAL E AVALIAÇÃO</t>
  </si>
  <si>
    <t>Realizado Janeiro/ 2021</t>
  </si>
  <si>
    <t>Realizado Fevereiro/ 2021</t>
  </si>
  <si>
    <t>Realizado Março/ 2021</t>
  </si>
  <si>
    <t>Realizado Abril/ 2021</t>
  </si>
  <si>
    <t>Realizado Maio/ 2021</t>
  </si>
  <si>
    <t>Realizado Junho/2021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</si>
</sst>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16">
    <xf numFmtId="0" fontId="0" fillId="0" borderId="0" xfId="0"/>
    <xf numFmtId="0" fontId="2" fillId="0" borderId="0" xfId="0" applyFont="1"/>
    <xf numFmtId="0" fontId="7" fillId="0" borderId="2" xfId="0" applyFont="1" applyBorder="1" applyAlignment="1">
      <alignment wrapText="1"/>
    </xf>
    <xf numFmtId="164" fontId="7" fillId="0" borderId="2" xfId="1" applyFont="1" applyBorder="1"/>
    <xf numFmtId="0" fontId="7" fillId="0" borderId="0" xfId="0" applyFont="1" applyAlignment="1">
      <alignment wrapText="1"/>
    </xf>
    <xf numFmtId="164" fontId="7" fillId="0" borderId="0" xfId="1" applyFont="1"/>
    <xf numFmtId="0" fontId="7" fillId="0" borderId="2" xfId="0" applyFont="1" applyFill="1" applyBorder="1" applyAlignment="1">
      <alignment wrapText="1"/>
    </xf>
    <xf numFmtId="164" fontId="7" fillId="0" borderId="2" xfId="1" applyFont="1" applyFill="1" applyBorder="1"/>
    <xf numFmtId="0" fontId="8" fillId="0" borderId="2" xfId="0" applyFont="1" applyFill="1" applyBorder="1" applyAlignment="1">
      <alignment wrapText="1"/>
    </xf>
    <xf numFmtId="164" fontId="8" fillId="0" borderId="2" xfId="1" applyFont="1" applyFill="1" applyBorder="1" applyAlignment="1">
      <alignment wrapText="1"/>
    </xf>
    <xf numFmtId="164" fontId="7" fillId="0" borderId="2" xfId="1" applyFont="1" applyFill="1" applyBorder="1" applyAlignment="1">
      <alignment wrapText="1"/>
    </xf>
    <xf numFmtId="164" fontId="7" fillId="0" borderId="2" xfId="1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8" fillId="0" borderId="2" xfId="1" applyFont="1" applyBorder="1" applyAlignment="1">
      <alignment wrapText="1"/>
    </xf>
    <xf numFmtId="0" fontId="6" fillId="0" borderId="2" xfId="0" applyFont="1" applyBorder="1" applyAlignment="1">
      <alignment wrapText="1"/>
    </xf>
    <xf numFmtId="164" fontId="9" fillId="0" borderId="2" xfId="1" applyFont="1" applyBorder="1" applyAlignment="1">
      <alignment wrapText="1"/>
    </xf>
    <xf numFmtId="164" fontId="7" fillId="2" borderId="2" xfId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0" xfId="0" applyFont="1"/>
    <xf numFmtId="164" fontId="6" fillId="4" borderId="1" xfId="1" applyFont="1" applyFill="1" applyBorder="1"/>
    <xf numFmtId="164" fontId="2" fillId="0" borderId="0" xfId="0" applyNumberFormat="1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164" fontId="9" fillId="0" borderId="2" xfId="1" applyFont="1" applyFill="1" applyBorder="1" applyAlignment="1">
      <alignment wrapText="1"/>
    </xf>
    <xf numFmtId="44" fontId="2" fillId="0" borderId="0" xfId="0" applyNumberFormat="1" applyFont="1"/>
    <xf numFmtId="164" fontId="7" fillId="2" borderId="2" xfId="1" applyFont="1" applyFill="1" applyBorder="1"/>
    <xf numFmtId="164" fontId="0" fillId="0" borderId="0" xfId="0" applyNumberFormat="1"/>
    <xf numFmtId="164" fontId="0" fillId="0" borderId="0" xfId="1" applyFont="1"/>
    <xf numFmtId="44" fontId="0" fillId="0" borderId="0" xfId="0" applyNumberFormat="1"/>
    <xf numFmtId="164" fontId="6" fillId="0" borderId="2" xfId="1" applyFont="1" applyFill="1" applyBorder="1" applyAlignment="1">
      <alignment wrapText="1"/>
    </xf>
    <xf numFmtId="0" fontId="12" fillId="0" borderId="0" xfId="0" applyFont="1"/>
    <xf numFmtId="164" fontId="12" fillId="0" borderId="0" xfId="0" applyNumberFormat="1" applyFont="1"/>
    <xf numFmtId="164" fontId="13" fillId="0" borderId="2" xfId="1" applyFont="1" applyFill="1" applyBorder="1" applyAlignment="1">
      <alignment wrapText="1"/>
    </xf>
    <xf numFmtId="164" fontId="9" fillId="0" borderId="2" xfId="1" applyFont="1" applyBorder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164" fontId="7" fillId="0" borderId="10" xfId="1" applyFont="1" applyBorder="1"/>
    <xf numFmtId="164" fontId="7" fillId="2" borderId="10" xfId="1" applyFont="1" applyFill="1" applyBorder="1"/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wrapText="1"/>
    </xf>
    <xf numFmtId="164" fontId="6" fillId="4" borderId="12" xfId="1" applyFont="1" applyFill="1" applyBorder="1"/>
    <xf numFmtId="164" fontId="9" fillId="0" borderId="10" xfId="1" applyFont="1" applyBorder="1"/>
    <xf numFmtId="164" fontId="6" fillId="4" borderId="12" xfId="1" applyFont="1" applyFill="1" applyBorder="1" applyAlignment="1">
      <alignment wrapText="1"/>
    </xf>
    <xf numFmtId="0" fontId="5" fillId="0" borderId="13" xfId="0" applyFont="1" applyBorder="1" applyAlignment="1">
      <alignment horizontal="center"/>
    </xf>
    <xf numFmtId="0" fontId="8" fillId="0" borderId="10" xfId="0" applyFont="1" applyFill="1" applyBorder="1" applyAlignment="1">
      <alignment wrapText="1"/>
    </xf>
    <xf numFmtId="164" fontId="8" fillId="0" borderId="10" xfId="1" applyFont="1" applyFill="1" applyBorder="1" applyAlignment="1">
      <alignment wrapText="1"/>
    </xf>
    <xf numFmtId="164" fontId="8" fillId="0" borderId="10" xfId="1" applyFont="1" applyFill="1" applyBorder="1"/>
    <xf numFmtId="164" fontId="7" fillId="2" borderId="3" xfId="1" applyFont="1" applyFill="1" applyBorder="1" applyAlignment="1">
      <alignment wrapText="1"/>
    </xf>
    <xf numFmtId="164" fontId="9" fillId="2" borderId="2" xfId="1" applyFont="1" applyFill="1" applyBorder="1"/>
    <xf numFmtId="164" fontId="8" fillId="2" borderId="2" xfId="1" applyFont="1" applyFill="1" applyBorder="1" applyAlignment="1">
      <alignment wrapText="1"/>
    </xf>
    <xf numFmtId="164" fontId="9" fillId="2" borderId="2" xfId="1" applyFont="1" applyFill="1" applyBorder="1" applyAlignment="1">
      <alignment wrapText="1"/>
    </xf>
    <xf numFmtId="164" fontId="6" fillId="2" borderId="2" xfId="1" applyFont="1" applyFill="1" applyBorder="1" applyAlignment="1">
      <alignment wrapText="1"/>
    </xf>
    <xf numFmtId="164" fontId="13" fillId="2" borderId="2" xfId="1" applyFont="1" applyFill="1" applyBorder="1" applyAlignment="1">
      <alignment wrapText="1"/>
    </xf>
    <xf numFmtId="0" fontId="0" fillId="2" borderId="0" xfId="0" applyFill="1"/>
    <xf numFmtId="0" fontId="6" fillId="4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/>
    <xf numFmtId="164" fontId="15" fillId="0" borderId="0" xfId="0" applyNumberFormat="1" applyFont="1"/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4" fontId="7" fillId="0" borderId="0" xfId="1" applyFont="1" applyBorder="1" applyAlignment="1">
      <alignment wrapText="1"/>
    </xf>
    <xf numFmtId="164" fontId="7" fillId="0" borderId="0" xfId="1" applyFont="1" applyBorder="1"/>
    <xf numFmtId="164" fontId="7" fillId="2" borderId="0" xfId="1" applyFont="1" applyFill="1" applyBorder="1"/>
    <xf numFmtId="164" fontId="7" fillId="0" borderId="0" xfId="1" applyFont="1" applyFill="1" applyBorder="1"/>
    <xf numFmtId="164" fontId="7" fillId="2" borderId="10" xfId="1" applyFont="1" applyFill="1" applyBorder="1" applyAlignment="1">
      <alignment wrapText="1"/>
    </xf>
    <xf numFmtId="164" fontId="6" fillId="0" borderId="2" xfId="1" applyFont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2" fillId="2" borderId="0" xfId="1" applyFont="1" applyFill="1"/>
    <xf numFmtId="164" fontId="2" fillId="2" borderId="0" xfId="1" applyFont="1" applyFill="1" applyBorder="1"/>
    <xf numFmtId="164" fontId="2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8" fillId="0" borderId="2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/>
    </xf>
    <xf numFmtId="164" fontId="7" fillId="0" borderId="2" xfId="1" applyFont="1" applyBorder="1" applyAlignment="1"/>
    <xf numFmtId="164" fontId="7" fillId="2" borderId="2" xfId="1" applyFont="1" applyFill="1" applyBorder="1" applyAlignment="1"/>
    <xf numFmtId="164" fontId="2" fillId="0" borderId="0" xfId="1" applyFont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wrapText="1"/>
    </xf>
    <xf numFmtId="164" fontId="7" fillId="0" borderId="10" xfId="1" applyFont="1" applyBorder="1" applyAlignment="1">
      <alignment wrapText="1"/>
    </xf>
    <xf numFmtId="164" fontId="6" fillId="4" borderId="12" xfId="0" applyNumberFormat="1" applyFont="1" applyFill="1" applyBorder="1" applyAlignment="1">
      <alignment wrapText="1"/>
    </xf>
    <xf numFmtId="164" fontId="7" fillId="0" borderId="3" xfId="1" applyFont="1" applyFill="1" applyBorder="1" applyAlignment="1">
      <alignment wrapText="1"/>
    </xf>
    <xf numFmtId="164" fontId="15" fillId="0" borderId="0" xfId="1" applyFont="1"/>
    <xf numFmtId="164" fontId="12" fillId="0" borderId="0" xfId="1" applyFont="1"/>
    <xf numFmtId="164" fontId="9" fillId="2" borderId="3" xfId="1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164" fontId="2" fillId="0" borderId="0" xfId="1" applyFont="1" applyBorder="1"/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10" fillId="0" borderId="0" xfId="1" applyFont="1" applyBorder="1" applyAlignment="1">
      <alignment horizontal="center"/>
    </xf>
    <xf numFmtId="0" fontId="8" fillId="0" borderId="2" xfId="0" applyFont="1" applyBorder="1" applyAlignment="1">
      <alignment vertical="center" wrapText="1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FF"/>
      <color rgb="FF99CCFF"/>
      <color rgb="FFFF7C80"/>
      <color rgb="FF678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view="pageLayout" topLeftCell="A88" zoomScale="80" zoomScaleNormal="60" zoomScalePageLayoutView="80" workbookViewId="0">
      <selection activeCell="D106" sqref="D106"/>
    </sheetView>
  </sheetViews>
  <sheetFormatPr defaultColWidth="9.109375" defaultRowHeight="14.4" x14ac:dyDescent="0.3"/>
  <cols>
    <col min="1" max="1" width="7" style="36" customWidth="1"/>
    <col min="2" max="2" width="39.5546875" style="1" customWidth="1"/>
    <col min="3" max="3" width="20.109375" style="1" bestFit="1" customWidth="1"/>
    <col min="4" max="4" width="22.33203125" style="1" customWidth="1"/>
    <col min="5" max="5" width="23.33203125" style="1" customWidth="1"/>
    <col min="6" max="6" width="24.88671875" style="1" customWidth="1"/>
    <col min="7" max="7" width="22.109375" style="1" customWidth="1"/>
    <col min="8" max="8" width="24.44140625" style="1" customWidth="1"/>
    <col min="9" max="9" width="23.109375" customWidth="1"/>
    <col min="10" max="10" width="17" customWidth="1"/>
    <col min="11" max="11" width="18.5546875" customWidth="1"/>
    <col min="12" max="13" width="8.88671875" customWidth="1"/>
    <col min="14" max="16384" width="9.109375" style="1"/>
  </cols>
  <sheetData>
    <row r="1" spans="1:8" ht="35.25" customHeight="1" thickTop="1" thickBot="1" x14ac:dyDescent="0.35">
      <c r="A1" s="37"/>
      <c r="B1" s="64" t="s">
        <v>0</v>
      </c>
      <c r="C1" s="64" t="s">
        <v>57</v>
      </c>
      <c r="D1" s="38" t="s">
        <v>58</v>
      </c>
      <c r="E1" s="38" t="s">
        <v>59</v>
      </c>
      <c r="F1" s="38" t="s">
        <v>60</v>
      </c>
      <c r="G1" s="38" t="s">
        <v>61</v>
      </c>
      <c r="H1" s="38" t="s">
        <v>62</v>
      </c>
    </row>
    <row r="2" spans="1:8" ht="24" customHeight="1" x14ac:dyDescent="0.3">
      <c r="A2" s="75">
        <v>1</v>
      </c>
      <c r="B2" s="73" t="s">
        <v>1</v>
      </c>
      <c r="C2" s="100">
        <f>SUM(C3:C18)</f>
        <v>44357101.990000002</v>
      </c>
      <c r="D2" s="74">
        <f>SUM(D3:D18)</f>
        <v>31996257.579999998</v>
      </c>
      <c r="E2" s="74">
        <f>SUM(E3:E18)</f>
        <v>0</v>
      </c>
      <c r="F2" s="20">
        <f>SUM(F3:F18)</f>
        <v>0</v>
      </c>
      <c r="G2" s="20">
        <f>SUM(G3:G18)</f>
        <v>0</v>
      </c>
      <c r="H2" s="20">
        <f>SUM(H3:H18)</f>
        <v>0</v>
      </c>
    </row>
    <row r="3" spans="1:8" ht="27.75" customHeight="1" x14ac:dyDescent="0.3">
      <c r="A3" s="96"/>
      <c r="B3" s="2" t="s">
        <v>16</v>
      </c>
      <c r="C3" s="11">
        <v>274094.64</v>
      </c>
      <c r="D3" s="11">
        <v>112290.9</v>
      </c>
      <c r="E3" s="3"/>
      <c r="F3" s="3"/>
      <c r="G3" s="3"/>
      <c r="H3" s="27"/>
    </row>
    <row r="4" spans="1:8" ht="18" customHeight="1" x14ac:dyDescent="0.3">
      <c r="A4" s="96"/>
      <c r="B4" s="2" t="s">
        <v>15</v>
      </c>
      <c r="C4" s="11">
        <v>24478945.710000001</v>
      </c>
      <c r="D4" s="11">
        <v>21202658.75</v>
      </c>
      <c r="E4" s="27"/>
      <c r="F4" s="3"/>
      <c r="G4" s="3"/>
      <c r="H4" s="27"/>
    </row>
    <row r="5" spans="1:8" ht="30.75" customHeight="1" x14ac:dyDescent="0.3">
      <c r="A5" s="96"/>
      <c r="B5" s="2" t="s">
        <v>49</v>
      </c>
      <c r="C5" s="11">
        <v>29386.94</v>
      </c>
      <c r="D5" s="16">
        <v>22014.53</v>
      </c>
      <c r="E5" s="27"/>
      <c r="F5" s="3"/>
      <c r="G5" s="3"/>
      <c r="H5" s="27"/>
    </row>
    <row r="6" spans="1:8" ht="28.5" customHeight="1" x14ac:dyDescent="0.3">
      <c r="A6" s="96"/>
      <c r="B6" s="2" t="s">
        <v>50</v>
      </c>
      <c r="C6" s="11">
        <v>1644214.31</v>
      </c>
      <c r="D6" s="16">
        <v>1646165.24</v>
      </c>
      <c r="E6" s="27"/>
      <c r="F6" s="3"/>
      <c r="G6" s="3"/>
      <c r="H6" s="27"/>
    </row>
    <row r="7" spans="1:8" ht="30.75" customHeight="1" x14ac:dyDescent="0.3">
      <c r="A7" s="96"/>
      <c r="B7" s="2" t="s">
        <v>17</v>
      </c>
      <c r="C7" s="11">
        <v>29572.9</v>
      </c>
      <c r="D7" s="11">
        <v>56155.42</v>
      </c>
      <c r="E7" s="3"/>
      <c r="F7" s="3"/>
      <c r="G7" s="3"/>
      <c r="H7" s="27"/>
    </row>
    <row r="8" spans="1:8" ht="20.25" customHeight="1" x14ac:dyDescent="0.3">
      <c r="A8" s="96"/>
      <c r="B8" s="2" t="s">
        <v>18</v>
      </c>
      <c r="C8" s="11">
        <v>9825766.0600000005</v>
      </c>
      <c r="D8" s="11">
        <v>2486603.29</v>
      </c>
      <c r="E8" s="27"/>
      <c r="F8" s="90"/>
      <c r="G8" s="3"/>
      <c r="H8" s="27"/>
    </row>
    <row r="9" spans="1:8" ht="33" customHeight="1" x14ac:dyDescent="0.3">
      <c r="A9" s="96"/>
      <c r="B9" s="2" t="s">
        <v>19</v>
      </c>
      <c r="C9" s="11">
        <v>51346</v>
      </c>
      <c r="D9" s="11">
        <v>53037.59</v>
      </c>
      <c r="E9" s="3"/>
      <c r="F9" s="90"/>
      <c r="G9" s="3"/>
      <c r="H9" s="27"/>
    </row>
    <row r="10" spans="1:8" ht="21.75" customHeight="1" x14ac:dyDescent="0.3">
      <c r="A10" s="96"/>
      <c r="B10" s="2" t="s">
        <v>20</v>
      </c>
      <c r="C10" s="11">
        <v>3996575.02</v>
      </c>
      <c r="D10" s="11">
        <v>2802370.07</v>
      </c>
      <c r="E10" s="3"/>
      <c r="F10" s="90"/>
      <c r="G10" s="3"/>
      <c r="H10" s="27"/>
    </row>
    <row r="11" spans="1:8" ht="31.5" customHeight="1" x14ac:dyDescent="0.3">
      <c r="A11" s="96"/>
      <c r="B11" s="2" t="s">
        <v>51</v>
      </c>
      <c r="C11" s="11">
        <v>60111.58</v>
      </c>
      <c r="D11" s="16">
        <v>24616.85</v>
      </c>
      <c r="E11" s="27"/>
      <c r="F11" s="90"/>
      <c r="G11" s="3"/>
      <c r="H11" s="27"/>
    </row>
    <row r="12" spans="1:8" ht="18.75" customHeight="1" x14ac:dyDescent="0.3">
      <c r="A12" s="96"/>
      <c r="B12" s="2" t="s">
        <v>52</v>
      </c>
      <c r="C12" s="11">
        <v>2654140.56</v>
      </c>
      <c r="D12" s="16">
        <v>2262643.96</v>
      </c>
      <c r="E12" s="27"/>
      <c r="F12" s="90"/>
      <c r="G12" s="3"/>
      <c r="H12" s="27"/>
    </row>
    <row r="13" spans="1:8" ht="30.75" customHeight="1" x14ac:dyDescent="0.3">
      <c r="A13" s="96"/>
      <c r="B13" s="2" t="s">
        <v>30</v>
      </c>
      <c r="C13" s="11">
        <v>93461.24</v>
      </c>
      <c r="D13" s="16">
        <v>107662.39</v>
      </c>
      <c r="E13" s="27"/>
      <c r="F13" s="90"/>
      <c r="G13" s="27"/>
      <c r="H13" s="27"/>
    </row>
    <row r="14" spans="1:8" ht="18.75" customHeight="1" x14ac:dyDescent="0.3">
      <c r="A14" s="96"/>
      <c r="B14" s="2" t="s">
        <v>31</v>
      </c>
      <c r="C14" s="11">
        <v>170426.66</v>
      </c>
      <c r="D14" s="16">
        <v>170624.22</v>
      </c>
      <c r="E14" s="27"/>
      <c r="F14" s="90"/>
      <c r="G14" s="27"/>
      <c r="H14" s="27"/>
    </row>
    <row r="15" spans="1:8" ht="30" customHeight="1" x14ac:dyDescent="0.3">
      <c r="A15" s="96"/>
      <c r="B15" s="2" t="s">
        <v>46</v>
      </c>
      <c r="C15" s="11">
        <v>672184.33</v>
      </c>
      <c r="D15" s="16">
        <v>674938.33</v>
      </c>
      <c r="E15" s="16"/>
      <c r="F15" s="11"/>
      <c r="G15" s="16"/>
      <c r="H15" s="27"/>
    </row>
    <row r="16" spans="1:8" ht="29.25" customHeight="1" x14ac:dyDescent="0.3">
      <c r="A16" s="96"/>
      <c r="B16" s="2" t="s">
        <v>47</v>
      </c>
      <c r="C16" s="11">
        <v>0</v>
      </c>
      <c r="D16" s="16">
        <v>0</v>
      </c>
      <c r="E16" s="16"/>
      <c r="F16" s="91"/>
      <c r="G16" s="35"/>
      <c r="H16" s="27"/>
    </row>
    <row r="17" spans="1:8" ht="30.75" customHeight="1" x14ac:dyDescent="0.3">
      <c r="A17" s="96"/>
      <c r="B17" s="2" t="s">
        <v>42</v>
      </c>
      <c r="C17" s="11">
        <v>376876.04</v>
      </c>
      <c r="D17" s="16">
        <v>374476.04</v>
      </c>
      <c r="E17" s="16"/>
      <c r="F17" s="11"/>
      <c r="G17" s="11"/>
      <c r="H17" s="27"/>
    </row>
    <row r="18" spans="1:8" ht="30" customHeight="1" x14ac:dyDescent="0.3">
      <c r="A18" s="96"/>
      <c r="B18" s="2" t="s">
        <v>43</v>
      </c>
      <c r="C18" s="11">
        <v>0</v>
      </c>
      <c r="D18" s="16">
        <v>0</v>
      </c>
      <c r="E18" s="16"/>
      <c r="F18" s="11"/>
      <c r="G18" s="3"/>
      <c r="H18" s="27"/>
    </row>
    <row r="19" spans="1:8" ht="29.25" customHeight="1" x14ac:dyDescent="0.3">
      <c r="A19" s="65"/>
      <c r="B19" s="66"/>
      <c r="C19" s="66"/>
      <c r="D19" s="67"/>
      <c r="E19" s="67"/>
      <c r="F19" s="67"/>
      <c r="G19" s="70"/>
      <c r="H19" s="69"/>
    </row>
    <row r="20" spans="1:8" ht="29.25" customHeight="1" x14ac:dyDescent="0.3">
      <c r="A20" s="65"/>
      <c r="B20" s="66"/>
      <c r="C20" s="66"/>
      <c r="D20" s="67"/>
      <c r="E20" s="67"/>
      <c r="F20" s="67"/>
      <c r="G20" s="70"/>
      <c r="H20" s="69"/>
    </row>
    <row r="21" spans="1:8" ht="29.25" customHeight="1" x14ac:dyDescent="0.3">
      <c r="A21" s="65"/>
      <c r="B21" s="66"/>
      <c r="C21" s="66"/>
      <c r="D21" s="67"/>
      <c r="E21" s="67"/>
      <c r="F21" s="67"/>
      <c r="G21" s="70"/>
      <c r="H21" s="69"/>
    </row>
    <row r="22" spans="1:8" ht="29.25" customHeight="1" x14ac:dyDescent="0.3">
      <c r="A22" s="65"/>
      <c r="B22" s="66"/>
      <c r="C22" s="66"/>
      <c r="D22" s="67"/>
      <c r="E22" s="67"/>
      <c r="F22" s="67"/>
      <c r="G22" s="70"/>
      <c r="H22" s="69"/>
    </row>
    <row r="23" spans="1:8" ht="29.25" customHeight="1" x14ac:dyDescent="0.3">
      <c r="A23" s="65"/>
      <c r="B23" s="66"/>
      <c r="C23" s="66"/>
      <c r="D23" s="67"/>
      <c r="E23" s="67"/>
      <c r="F23" s="67"/>
      <c r="G23" s="70"/>
      <c r="H23" s="69"/>
    </row>
    <row r="24" spans="1:8" ht="15" thickBot="1" x14ac:dyDescent="0.35">
      <c r="B24" s="4"/>
      <c r="C24" s="4"/>
      <c r="D24" s="4"/>
      <c r="E24" s="5"/>
      <c r="F24" s="5"/>
      <c r="G24" s="5"/>
      <c r="H24" s="5"/>
    </row>
    <row r="25" spans="1:8" ht="27" customHeight="1" thickTop="1" x14ac:dyDescent="0.3">
      <c r="A25" s="42">
        <v>2</v>
      </c>
      <c r="B25" s="43" t="s">
        <v>2</v>
      </c>
      <c r="C25" s="103">
        <f>SUM(C26:C37)</f>
        <v>284812.93000000005</v>
      </c>
      <c r="D25" s="44">
        <f>SUM(D26:D37)</f>
        <v>14986401.829999998</v>
      </c>
      <c r="E25" s="44">
        <f>SUM(E26:E37)</f>
        <v>0</v>
      </c>
      <c r="F25" s="44">
        <f>SUM(F26:F37)</f>
        <v>0</v>
      </c>
      <c r="G25" s="44">
        <f>SUM(G26:G37)</f>
        <v>0</v>
      </c>
      <c r="H25" s="44">
        <f>SUM(H26:H37)</f>
        <v>0</v>
      </c>
    </row>
    <row r="26" spans="1:8" ht="25.2" customHeight="1" x14ac:dyDescent="0.3">
      <c r="A26" s="97"/>
      <c r="B26" s="2" t="s">
        <v>3</v>
      </c>
      <c r="C26" s="101">
        <v>0</v>
      </c>
      <c r="D26" s="107">
        <v>3040864.56</v>
      </c>
      <c r="E26" s="3"/>
      <c r="F26" s="27"/>
      <c r="G26" s="3"/>
      <c r="H26" s="27"/>
    </row>
    <row r="27" spans="1:8" ht="21" customHeight="1" x14ac:dyDescent="0.3">
      <c r="A27" s="98"/>
      <c r="B27" s="2" t="s">
        <v>4</v>
      </c>
      <c r="C27" s="11">
        <v>0</v>
      </c>
      <c r="D27" s="27">
        <v>8171668.2000000002</v>
      </c>
      <c r="E27" s="3"/>
      <c r="F27" s="27"/>
      <c r="G27" s="3"/>
      <c r="H27" s="27"/>
    </row>
    <row r="28" spans="1:8" ht="24" customHeight="1" x14ac:dyDescent="0.3">
      <c r="A28" s="98"/>
      <c r="B28" s="2" t="s">
        <v>5</v>
      </c>
      <c r="C28" s="11">
        <v>0</v>
      </c>
      <c r="D28" s="27">
        <v>1463519.11</v>
      </c>
      <c r="E28" s="3"/>
      <c r="F28" s="27"/>
      <c r="G28" s="3"/>
      <c r="H28" s="27"/>
    </row>
    <row r="29" spans="1:8" ht="30" customHeight="1" x14ac:dyDescent="0.3">
      <c r="A29" s="98"/>
      <c r="B29" s="2" t="s">
        <v>53</v>
      </c>
      <c r="C29" s="11">
        <v>0</v>
      </c>
      <c r="D29" s="27">
        <v>71829.740000000005</v>
      </c>
      <c r="E29" s="27"/>
      <c r="F29" s="27"/>
      <c r="G29" s="3"/>
      <c r="H29" s="27"/>
    </row>
    <row r="30" spans="1:8" ht="20.25" customHeight="1" x14ac:dyDescent="0.3">
      <c r="A30" s="98"/>
      <c r="B30" s="2" t="s">
        <v>54</v>
      </c>
      <c r="C30" s="11">
        <v>0</v>
      </c>
      <c r="D30" s="27">
        <v>1987000</v>
      </c>
      <c r="E30" s="27"/>
      <c r="F30" s="27"/>
      <c r="G30" s="3"/>
      <c r="H30" s="27"/>
    </row>
    <row r="31" spans="1:8" ht="21" customHeight="1" x14ac:dyDescent="0.3">
      <c r="A31" s="98"/>
      <c r="B31" s="2" t="s">
        <v>29</v>
      </c>
      <c r="C31" s="11">
        <v>80000</v>
      </c>
      <c r="D31" s="3">
        <v>0</v>
      </c>
      <c r="E31" s="27"/>
      <c r="F31" s="27"/>
      <c r="G31" s="27"/>
      <c r="H31" s="27"/>
    </row>
    <row r="32" spans="1:8" ht="18.75" customHeight="1" x14ac:dyDescent="0.3">
      <c r="A32" s="98"/>
      <c r="B32" s="2" t="s">
        <v>21</v>
      </c>
      <c r="C32" s="11">
        <v>54701.159999999996</v>
      </c>
      <c r="D32" s="3">
        <f>41796.62+182.8</f>
        <v>41979.420000000006</v>
      </c>
      <c r="E32" s="3"/>
      <c r="F32" s="27"/>
      <c r="G32" s="52"/>
      <c r="H32" s="27"/>
    </row>
    <row r="33" spans="1:11" ht="20.25" customHeight="1" x14ac:dyDescent="0.3">
      <c r="A33" s="98"/>
      <c r="B33" s="6" t="s">
        <v>22</v>
      </c>
      <c r="C33" s="10">
        <v>40936.11</v>
      </c>
      <c r="D33" s="3">
        <v>57970.01</v>
      </c>
      <c r="E33" s="27"/>
      <c r="F33" s="27"/>
      <c r="G33" s="52"/>
      <c r="H33" s="27"/>
    </row>
    <row r="34" spans="1:11" ht="19.5" customHeight="1" x14ac:dyDescent="0.3">
      <c r="A34" s="98"/>
      <c r="B34" s="2" t="s">
        <v>6</v>
      </c>
      <c r="C34" s="11">
        <v>102841.66</v>
      </c>
      <c r="D34" s="27">
        <v>149143.79</v>
      </c>
      <c r="E34" s="27"/>
      <c r="F34" s="27"/>
      <c r="G34" s="27"/>
      <c r="H34" s="27"/>
      <c r="I34" s="57"/>
    </row>
    <row r="35" spans="1:11" ht="18" customHeight="1" x14ac:dyDescent="0.3">
      <c r="A35" s="98"/>
      <c r="B35" s="2" t="s">
        <v>33</v>
      </c>
      <c r="C35" s="11">
        <v>2754</v>
      </c>
      <c r="D35" s="27">
        <v>2307</v>
      </c>
      <c r="E35" s="7"/>
      <c r="F35" s="27"/>
      <c r="G35" s="52"/>
      <c r="H35" s="27"/>
      <c r="I35" s="57"/>
    </row>
    <row r="36" spans="1:11" ht="21" customHeight="1" x14ac:dyDescent="0.3">
      <c r="A36" s="98"/>
      <c r="B36" s="2" t="s">
        <v>44</v>
      </c>
      <c r="C36" s="11">
        <v>0</v>
      </c>
      <c r="D36" s="27">
        <v>0</v>
      </c>
      <c r="E36" s="7"/>
      <c r="F36" s="27"/>
      <c r="G36" s="52"/>
      <c r="H36" s="27"/>
      <c r="I36" s="57"/>
      <c r="J36" s="57"/>
    </row>
    <row r="37" spans="1:11" ht="21.75" customHeight="1" thickBot="1" x14ac:dyDescent="0.35">
      <c r="A37" s="99"/>
      <c r="B37" s="39" t="s">
        <v>7</v>
      </c>
      <c r="C37" s="102">
        <v>3580</v>
      </c>
      <c r="D37" s="71">
        <v>120</v>
      </c>
      <c r="E37" s="40"/>
      <c r="F37" s="40"/>
      <c r="G37" s="45"/>
      <c r="H37" s="41"/>
    </row>
    <row r="38" spans="1:11" ht="15.6" thickTop="1" thickBot="1" x14ac:dyDescent="0.35">
      <c r="B38" s="4"/>
      <c r="C38" s="4"/>
      <c r="D38" s="4"/>
      <c r="E38" s="5"/>
      <c r="F38" s="5"/>
      <c r="G38" s="5"/>
      <c r="H38" s="5"/>
    </row>
    <row r="39" spans="1:11" ht="23.25" customHeight="1" thickTop="1" x14ac:dyDescent="0.3">
      <c r="A39" s="58">
        <v>3</v>
      </c>
      <c r="B39" s="43" t="s">
        <v>23</v>
      </c>
      <c r="C39" s="46">
        <f>C40+C45+C50+C55+C60+C65+C70+C75+C80+C89+C93+C100+C106+C119+C111+C115+C117+C84</f>
        <v>12542815.68</v>
      </c>
      <c r="D39" s="46">
        <f t="shared" ref="D39:H39" si="0">D40+D45+D50+D55+D60+D65+D70+D75+D80+D89+D93+D100+D106+D119+D111+D115+D117+D84</f>
        <v>13031957.329999998</v>
      </c>
      <c r="E39" s="46">
        <f t="shared" si="0"/>
        <v>0</v>
      </c>
      <c r="F39" s="46">
        <f t="shared" si="0"/>
        <v>0</v>
      </c>
      <c r="G39" s="46">
        <f t="shared" si="0"/>
        <v>0</v>
      </c>
      <c r="H39" s="46">
        <f t="shared" si="0"/>
        <v>0</v>
      </c>
      <c r="I39" s="30"/>
    </row>
    <row r="40" spans="1:11" ht="15" customHeight="1" x14ac:dyDescent="0.3">
      <c r="A40" s="93"/>
      <c r="B40" s="8" t="s">
        <v>34</v>
      </c>
      <c r="C40" s="9">
        <f>C41+C42+C44+C43</f>
        <v>467202.2</v>
      </c>
      <c r="D40" s="9">
        <f>D41+D42+D44+D43</f>
        <v>611426.53999999992</v>
      </c>
      <c r="E40" s="9">
        <f>E41+E42+E44+E43</f>
        <v>0</v>
      </c>
      <c r="F40" s="9">
        <f>F41+F42+F44+F43</f>
        <v>0</v>
      </c>
      <c r="G40" s="9">
        <f>G41+G42+G44+G43</f>
        <v>0</v>
      </c>
      <c r="H40" s="53">
        <f>H41+H42+H44+H43</f>
        <v>0</v>
      </c>
    </row>
    <row r="41" spans="1:11" x14ac:dyDescent="0.3">
      <c r="A41" s="95"/>
      <c r="B41" s="6" t="s">
        <v>8</v>
      </c>
      <c r="C41" s="10">
        <v>328019.01</v>
      </c>
      <c r="D41" s="10">
        <v>336540.67</v>
      </c>
      <c r="E41" s="10"/>
      <c r="F41" s="10"/>
      <c r="G41" s="10"/>
      <c r="H41" s="16"/>
      <c r="I41" s="28"/>
      <c r="J41" s="29"/>
      <c r="K41" s="30"/>
    </row>
    <row r="42" spans="1:11" x14ac:dyDescent="0.3">
      <c r="A42" s="95"/>
      <c r="B42" s="6" t="s">
        <v>9</v>
      </c>
      <c r="C42" s="10">
        <v>132680.45000000001</v>
      </c>
      <c r="D42" s="10">
        <f>770+260839.23</f>
        <v>261609.23</v>
      </c>
      <c r="E42" s="10"/>
      <c r="F42" s="10"/>
      <c r="G42" s="10"/>
      <c r="H42" s="16"/>
      <c r="I42" s="28"/>
      <c r="J42" s="29"/>
      <c r="K42" s="30"/>
    </row>
    <row r="43" spans="1:11" x14ac:dyDescent="0.3">
      <c r="A43" s="95"/>
      <c r="B43" s="6" t="s">
        <v>55</v>
      </c>
      <c r="C43" s="10">
        <v>0</v>
      </c>
      <c r="D43" s="10">
        <v>88.57</v>
      </c>
      <c r="E43" s="10"/>
      <c r="F43" s="10"/>
      <c r="G43" s="10"/>
      <c r="H43" s="16"/>
      <c r="I43" s="28"/>
      <c r="J43" s="29"/>
      <c r="K43" s="30"/>
    </row>
    <row r="44" spans="1:11" x14ac:dyDescent="0.3">
      <c r="A44" s="94"/>
      <c r="B44" s="6" t="s">
        <v>27</v>
      </c>
      <c r="C44" s="10">
        <v>6502.74</v>
      </c>
      <c r="D44" s="10">
        <v>13188.07</v>
      </c>
      <c r="E44" s="10"/>
      <c r="F44" s="10"/>
      <c r="G44" s="10"/>
      <c r="H44" s="16"/>
      <c r="I44" s="28"/>
      <c r="J44" s="29"/>
      <c r="K44" s="30"/>
    </row>
    <row r="45" spans="1:11" x14ac:dyDescent="0.3">
      <c r="A45" s="93"/>
      <c r="B45" s="8" t="s">
        <v>35</v>
      </c>
      <c r="C45" s="9">
        <f>C46+C47+C49+C48</f>
        <v>126691.82</v>
      </c>
      <c r="D45" s="9">
        <f>D46+D47+D49+D48</f>
        <v>338426.06</v>
      </c>
      <c r="E45" s="9">
        <f>E46+E47+E49+E48</f>
        <v>0</v>
      </c>
      <c r="F45" s="9">
        <f>F46+F47+F49+F48</f>
        <v>0</v>
      </c>
      <c r="G45" s="9">
        <f>G46+G47+G49+G48</f>
        <v>0</v>
      </c>
      <c r="H45" s="53">
        <f>H46+H47+H49+H48</f>
        <v>0</v>
      </c>
      <c r="I45" s="28"/>
      <c r="J45" s="29"/>
      <c r="K45" s="30"/>
    </row>
    <row r="46" spans="1:11" x14ac:dyDescent="0.3">
      <c r="A46" s="95"/>
      <c r="B46" s="6" t="s">
        <v>8</v>
      </c>
      <c r="C46" s="10">
        <v>99164.53</v>
      </c>
      <c r="D46" s="10">
        <v>92310.65</v>
      </c>
      <c r="E46" s="10"/>
      <c r="F46" s="10"/>
      <c r="G46" s="10"/>
      <c r="H46" s="16"/>
      <c r="I46" s="28"/>
      <c r="J46" s="29"/>
      <c r="K46" s="30"/>
    </row>
    <row r="47" spans="1:11" x14ac:dyDescent="0.3">
      <c r="A47" s="95"/>
      <c r="B47" s="2" t="s">
        <v>9</v>
      </c>
      <c r="C47" s="11">
        <v>22904.19</v>
      </c>
      <c r="D47" s="10">
        <f>8800+63324.61</f>
        <v>72124.61</v>
      </c>
      <c r="E47" s="11"/>
      <c r="F47" s="11"/>
      <c r="G47" s="11"/>
      <c r="H47" s="16"/>
      <c r="I47" s="28"/>
    </row>
    <row r="48" spans="1:11" x14ac:dyDescent="0.3">
      <c r="A48" s="95"/>
      <c r="B48" s="2" t="s">
        <v>55</v>
      </c>
      <c r="C48" s="11">
        <v>0</v>
      </c>
      <c r="D48" s="10">
        <v>0</v>
      </c>
      <c r="E48" s="11"/>
      <c r="F48" s="11"/>
      <c r="G48" s="11"/>
      <c r="H48" s="16"/>
      <c r="I48" s="28"/>
    </row>
    <row r="49" spans="1:10" x14ac:dyDescent="0.3">
      <c r="A49" s="94"/>
      <c r="B49" s="2" t="s">
        <v>27</v>
      </c>
      <c r="C49" s="11">
        <v>4623.1000000000004</v>
      </c>
      <c r="D49" s="10">
        <v>173990.8</v>
      </c>
      <c r="E49" s="11"/>
      <c r="F49" s="11"/>
      <c r="G49" s="11"/>
      <c r="H49" s="16"/>
      <c r="I49" s="28"/>
    </row>
    <row r="50" spans="1:10" x14ac:dyDescent="0.3">
      <c r="A50" s="93"/>
      <c r="B50" s="12" t="s">
        <v>36</v>
      </c>
      <c r="C50" s="13">
        <f>C51+C52+C53+C54</f>
        <v>64691.289999999994</v>
      </c>
      <c r="D50" s="9">
        <f>D51+D52+D53+D54</f>
        <v>98412.61</v>
      </c>
      <c r="E50" s="13">
        <f>E51+E52+E54+E53</f>
        <v>0</v>
      </c>
      <c r="F50" s="13">
        <f>F51+F52+F54+F53</f>
        <v>0</v>
      </c>
      <c r="G50" s="13">
        <f>G51+G52+G54</f>
        <v>0</v>
      </c>
      <c r="H50" s="53">
        <f>H51+H52+H54+H53</f>
        <v>0</v>
      </c>
      <c r="I50" s="28"/>
    </row>
    <row r="51" spans="1:10" x14ac:dyDescent="0.3">
      <c r="A51" s="95"/>
      <c r="B51" s="2" t="s">
        <v>8</v>
      </c>
      <c r="C51" s="11">
        <v>51257.95</v>
      </c>
      <c r="D51" s="10">
        <v>49461.73</v>
      </c>
      <c r="E51" s="11"/>
      <c r="F51" s="11"/>
      <c r="G51" s="11"/>
      <c r="H51" s="16"/>
      <c r="I51" s="28"/>
      <c r="J51" s="29"/>
    </row>
    <row r="52" spans="1:10" x14ac:dyDescent="0.3">
      <c r="A52" s="95"/>
      <c r="B52" s="2" t="s">
        <v>9</v>
      </c>
      <c r="C52" s="11">
        <v>13433.34</v>
      </c>
      <c r="D52" s="10">
        <f>135.45+48815.43</f>
        <v>48950.879999999997</v>
      </c>
      <c r="E52" s="16"/>
      <c r="F52" s="11"/>
      <c r="G52" s="11"/>
      <c r="H52" s="16"/>
      <c r="I52" s="28"/>
      <c r="J52" s="29"/>
    </row>
    <row r="53" spans="1:10" x14ac:dyDescent="0.3">
      <c r="A53" s="95"/>
      <c r="B53" s="2" t="s">
        <v>55</v>
      </c>
      <c r="C53" s="11">
        <v>0</v>
      </c>
      <c r="D53" s="10">
        <v>0</v>
      </c>
      <c r="E53" s="11"/>
      <c r="F53" s="11"/>
      <c r="G53" s="11"/>
      <c r="H53" s="16"/>
      <c r="I53" s="28"/>
      <c r="J53" s="29"/>
    </row>
    <row r="54" spans="1:10" x14ac:dyDescent="0.3">
      <c r="A54" s="94"/>
      <c r="B54" s="2" t="s">
        <v>27</v>
      </c>
      <c r="C54" s="11">
        <v>0</v>
      </c>
      <c r="D54" s="10">
        <v>0</v>
      </c>
      <c r="E54" s="11"/>
      <c r="F54" s="11"/>
      <c r="G54" s="11"/>
      <c r="H54" s="16"/>
      <c r="I54" s="28"/>
    </row>
    <row r="55" spans="1:10" x14ac:dyDescent="0.3">
      <c r="A55" s="93"/>
      <c r="B55" s="14" t="s">
        <v>37</v>
      </c>
      <c r="C55" s="72">
        <f>C56+C57+C59+C58</f>
        <v>45202.76</v>
      </c>
      <c r="D55" s="9">
        <f>D56+D57+D59+D58</f>
        <v>79673.42</v>
      </c>
      <c r="E55" s="13">
        <f>E56+E57+E58+E59</f>
        <v>0</v>
      </c>
      <c r="F55" s="13">
        <f t="shared" ref="F55" si="1">F56+F57+F59</f>
        <v>0</v>
      </c>
      <c r="G55" s="13">
        <f>G56+G57+G59</f>
        <v>0</v>
      </c>
      <c r="H55" s="53">
        <f>H56+H57+H59+H58</f>
        <v>0</v>
      </c>
      <c r="I55" s="28"/>
    </row>
    <row r="56" spans="1:10" x14ac:dyDescent="0.3">
      <c r="A56" s="95"/>
      <c r="B56" s="2" t="s">
        <v>8</v>
      </c>
      <c r="C56" s="11">
        <v>29073.56</v>
      </c>
      <c r="D56" s="10">
        <v>29022.959999999999</v>
      </c>
      <c r="E56" s="11"/>
      <c r="F56" s="11"/>
      <c r="G56" s="11"/>
      <c r="H56" s="16"/>
      <c r="I56" s="28"/>
    </row>
    <row r="57" spans="1:10" x14ac:dyDescent="0.3">
      <c r="A57" s="95"/>
      <c r="B57" s="2" t="s">
        <v>9</v>
      </c>
      <c r="C57" s="11">
        <v>16129.2</v>
      </c>
      <c r="D57" s="10">
        <f>1207.45+49443.01</f>
        <v>50650.46</v>
      </c>
      <c r="E57" s="11"/>
      <c r="F57" s="11"/>
      <c r="G57" s="11"/>
      <c r="H57" s="16"/>
      <c r="I57" s="28"/>
    </row>
    <row r="58" spans="1:10" x14ac:dyDescent="0.3">
      <c r="A58" s="95"/>
      <c r="B58" s="2" t="s">
        <v>55</v>
      </c>
      <c r="C58" s="11">
        <v>0</v>
      </c>
      <c r="D58" s="10">
        <v>0</v>
      </c>
      <c r="E58" s="11"/>
      <c r="F58" s="11"/>
      <c r="G58" s="11"/>
      <c r="H58" s="16"/>
      <c r="I58" s="28"/>
    </row>
    <row r="59" spans="1:10" x14ac:dyDescent="0.3">
      <c r="A59" s="94"/>
      <c r="B59" s="2" t="s">
        <v>27</v>
      </c>
      <c r="C59" s="11">
        <v>0</v>
      </c>
      <c r="D59" s="10">
        <v>0</v>
      </c>
      <c r="E59" s="11"/>
      <c r="F59" s="11"/>
      <c r="G59" s="11"/>
      <c r="H59" s="16"/>
      <c r="I59" s="28"/>
    </row>
    <row r="60" spans="1:10" ht="27.6" x14ac:dyDescent="0.3">
      <c r="A60" s="93"/>
      <c r="B60" s="14" t="s">
        <v>41</v>
      </c>
      <c r="C60" s="72">
        <f>C61+C62+C64+C63</f>
        <v>39490.840000000004</v>
      </c>
      <c r="D60" s="9">
        <f>D61+D62+D64+D63</f>
        <v>76390.790000000008</v>
      </c>
      <c r="E60" s="13">
        <f>E61+E62+E64+E63</f>
        <v>0</v>
      </c>
      <c r="F60" s="13">
        <f>F61+F62+F64+F63</f>
        <v>0</v>
      </c>
      <c r="G60" s="13">
        <f>G61+G62+G64</f>
        <v>0</v>
      </c>
      <c r="H60" s="53">
        <f>H61+H62+H64+H63</f>
        <v>0</v>
      </c>
      <c r="I60" s="28"/>
    </row>
    <row r="61" spans="1:10" x14ac:dyDescent="0.3">
      <c r="A61" s="95"/>
      <c r="B61" s="2" t="s">
        <v>8</v>
      </c>
      <c r="C61" s="11">
        <v>23446.83</v>
      </c>
      <c r="D61" s="10">
        <v>25681.11</v>
      </c>
      <c r="E61" s="11"/>
      <c r="F61" s="11"/>
      <c r="G61" s="11"/>
      <c r="H61" s="16"/>
      <c r="I61" s="28"/>
    </row>
    <row r="62" spans="1:10" x14ac:dyDescent="0.3">
      <c r="A62" s="95"/>
      <c r="B62" s="2" t="s">
        <v>9</v>
      </c>
      <c r="C62" s="11">
        <f>11251.67+4792.34</f>
        <v>16044.01</v>
      </c>
      <c r="D62" s="10">
        <f>1431.41+49278.27</f>
        <v>50709.68</v>
      </c>
      <c r="E62" s="11"/>
      <c r="F62" s="11"/>
      <c r="G62" s="11"/>
      <c r="H62" s="16"/>
      <c r="I62" s="28"/>
    </row>
    <row r="63" spans="1:10" x14ac:dyDescent="0.3">
      <c r="A63" s="95"/>
      <c r="B63" s="2" t="s">
        <v>55</v>
      </c>
      <c r="C63" s="11">
        <v>0</v>
      </c>
      <c r="D63" s="10">
        <v>0</v>
      </c>
      <c r="E63" s="11"/>
      <c r="F63" s="11"/>
      <c r="G63" s="11"/>
      <c r="H63" s="16"/>
      <c r="I63" s="28"/>
    </row>
    <row r="64" spans="1:10" x14ac:dyDescent="0.3">
      <c r="A64" s="94"/>
      <c r="B64" s="6" t="s">
        <v>27</v>
      </c>
      <c r="C64" s="10">
        <v>0</v>
      </c>
      <c r="D64" s="25">
        <v>0</v>
      </c>
      <c r="E64" s="15"/>
      <c r="F64" s="15"/>
      <c r="G64" s="11"/>
      <c r="H64" s="54"/>
      <c r="I64" s="28"/>
    </row>
    <row r="65" spans="1:9" ht="27.6" x14ac:dyDescent="0.3">
      <c r="A65" s="93"/>
      <c r="B65" s="115" t="s">
        <v>10</v>
      </c>
      <c r="C65" s="13">
        <f>C66+C67+C68+C69</f>
        <v>46822.240000000005</v>
      </c>
      <c r="D65" s="9">
        <f>D66+D67+D68+D69</f>
        <v>47957.98</v>
      </c>
      <c r="E65" s="13">
        <f>E66+E67+E68+E69</f>
        <v>0</v>
      </c>
      <c r="F65" s="13">
        <f>F66+F67+F68+F69</f>
        <v>0</v>
      </c>
      <c r="G65" s="13">
        <f>G66+G67</f>
        <v>0</v>
      </c>
      <c r="H65" s="53">
        <f>H66+H67+H68+H69</f>
        <v>0</v>
      </c>
      <c r="I65" s="28"/>
    </row>
    <row r="66" spans="1:9" x14ac:dyDescent="0.3">
      <c r="A66" s="95"/>
      <c r="B66" s="2" t="s">
        <v>8</v>
      </c>
      <c r="C66" s="11">
        <v>38951.480000000003</v>
      </c>
      <c r="D66" s="10">
        <v>34499.360000000001</v>
      </c>
      <c r="E66" s="11"/>
      <c r="F66" s="11"/>
      <c r="G66" s="11"/>
      <c r="H66" s="16"/>
      <c r="I66" s="28"/>
    </row>
    <row r="67" spans="1:9" x14ac:dyDescent="0.3">
      <c r="A67" s="95"/>
      <c r="B67" s="2" t="s">
        <v>9</v>
      </c>
      <c r="C67" s="11">
        <v>7870.76</v>
      </c>
      <c r="D67" s="10">
        <f>60+13398.62</f>
        <v>13458.62</v>
      </c>
      <c r="E67" s="11"/>
      <c r="F67" s="11"/>
      <c r="G67" s="11"/>
      <c r="H67" s="16"/>
      <c r="I67" s="28"/>
    </row>
    <row r="68" spans="1:9" x14ac:dyDescent="0.3">
      <c r="A68" s="95"/>
      <c r="B68" s="2" t="s">
        <v>55</v>
      </c>
      <c r="C68" s="11">
        <v>0</v>
      </c>
      <c r="D68" s="10">
        <v>0</v>
      </c>
      <c r="E68" s="11"/>
      <c r="F68" s="11"/>
      <c r="G68" s="11"/>
      <c r="H68" s="16"/>
      <c r="I68" s="28"/>
    </row>
    <row r="69" spans="1:9" x14ac:dyDescent="0.3">
      <c r="A69" s="94"/>
      <c r="B69" s="2" t="s">
        <v>27</v>
      </c>
      <c r="C69" s="11">
        <v>0</v>
      </c>
      <c r="D69" s="10">
        <v>0</v>
      </c>
      <c r="E69" s="11"/>
      <c r="F69" s="11"/>
      <c r="G69" s="11"/>
      <c r="H69" s="16"/>
      <c r="I69" s="28"/>
    </row>
    <row r="70" spans="1:9" ht="27.6" x14ac:dyDescent="0.3">
      <c r="A70" s="93"/>
      <c r="B70" s="14" t="s">
        <v>40</v>
      </c>
      <c r="C70" s="72">
        <f>C71+C72+C73+C74</f>
        <v>464455.55</v>
      </c>
      <c r="D70" s="9">
        <f>D71+D72+D73+D74</f>
        <v>552488.58000000007</v>
      </c>
      <c r="E70" s="13">
        <f>E71+E72+E73+E74</f>
        <v>0</v>
      </c>
      <c r="F70" s="13">
        <f>F71+F72+F73+F74</f>
        <v>0</v>
      </c>
      <c r="G70" s="13">
        <f>G71+G72</f>
        <v>0</v>
      </c>
      <c r="H70" s="53">
        <f>H71+H72+H73+H74</f>
        <v>0</v>
      </c>
      <c r="I70" s="28"/>
    </row>
    <row r="71" spans="1:9" x14ac:dyDescent="0.3">
      <c r="A71" s="95"/>
      <c r="B71" s="2" t="s">
        <v>8</v>
      </c>
      <c r="C71" s="11">
        <v>184198.93</v>
      </c>
      <c r="D71" s="10">
        <v>197347.69</v>
      </c>
      <c r="E71" s="11"/>
      <c r="F71" s="11"/>
      <c r="G71" s="11"/>
      <c r="H71" s="16"/>
      <c r="I71" s="28"/>
    </row>
    <row r="72" spans="1:9" x14ac:dyDescent="0.3">
      <c r="A72" s="95"/>
      <c r="B72" s="2" t="s">
        <v>9</v>
      </c>
      <c r="C72" s="11">
        <f>4414.75+270277.87</f>
        <v>274692.62</v>
      </c>
      <c r="D72" s="10">
        <f>1020+354120.89</f>
        <v>355140.89</v>
      </c>
      <c r="E72" s="11"/>
      <c r="F72" s="11"/>
      <c r="G72" s="11"/>
      <c r="H72" s="16"/>
      <c r="I72" s="28"/>
    </row>
    <row r="73" spans="1:9" x14ac:dyDescent="0.3">
      <c r="A73" s="95"/>
      <c r="B73" s="2" t="s">
        <v>55</v>
      </c>
      <c r="C73" s="11">
        <v>0</v>
      </c>
      <c r="D73" s="10">
        <v>0</v>
      </c>
      <c r="E73" s="11"/>
      <c r="F73" s="11"/>
      <c r="G73" s="11"/>
      <c r="H73" s="16"/>
      <c r="I73" s="28"/>
    </row>
    <row r="74" spans="1:9" x14ac:dyDescent="0.3">
      <c r="A74" s="94"/>
      <c r="B74" s="2" t="s">
        <v>27</v>
      </c>
      <c r="C74" s="11">
        <v>5564</v>
      </c>
      <c r="D74" s="10">
        <v>0</v>
      </c>
      <c r="E74" s="11"/>
      <c r="F74" s="11"/>
      <c r="G74" s="11"/>
      <c r="H74" s="16"/>
      <c r="I74" s="28"/>
    </row>
    <row r="75" spans="1:9" ht="14.25" customHeight="1" x14ac:dyDescent="0.3">
      <c r="A75" s="93"/>
      <c r="B75" s="8" t="s">
        <v>11</v>
      </c>
      <c r="C75" s="9">
        <f>C76+C77+C79+C78</f>
        <v>166166.57</v>
      </c>
      <c r="D75" s="9">
        <f>D76+D77+D79+D78</f>
        <v>263907.78000000003</v>
      </c>
      <c r="E75" s="13">
        <f>E76+E77+E79+E78</f>
        <v>0</v>
      </c>
      <c r="F75" s="13">
        <f>F76+F77+F79+F78</f>
        <v>0</v>
      </c>
      <c r="G75" s="13">
        <f>G76+G77+G79+G78</f>
        <v>0</v>
      </c>
      <c r="H75" s="53">
        <f>H76+H77+H79+H78</f>
        <v>0</v>
      </c>
      <c r="I75" s="28"/>
    </row>
    <row r="76" spans="1:9" x14ac:dyDescent="0.3">
      <c r="A76" s="95"/>
      <c r="B76" s="6" t="s">
        <v>8</v>
      </c>
      <c r="C76" s="10">
        <v>121745.42</v>
      </c>
      <c r="D76" s="25">
        <v>128126.41</v>
      </c>
      <c r="E76" s="15"/>
      <c r="F76" s="15"/>
      <c r="G76" s="11"/>
      <c r="H76" s="54"/>
      <c r="I76" s="28"/>
    </row>
    <row r="77" spans="1:9" x14ac:dyDescent="0.3">
      <c r="A77" s="95"/>
      <c r="B77" s="6" t="s">
        <v>9</v>
      </c>
      <c r="C77" s="10">
        <f>4427.76+34258.2+624.25</f>
        <v>39310.21</v>
      </c>
      <c r="D77" s="25">
        <f>3000+130511.37</f>
        <v>133511.37</v>
      </c>
      <c r="E77" s="15"/>
      <c r="F77" s="15"/>
      <c r="G77" s="11"/>
      <c r="H77" s="54"/>
      <c r="I77" s="28"/>
    </row>
    <row r="78" spans="1:9" x14ac:dyDescent="0.3">
      <c r="A78" s="95"/>
      <c r="B78" s="2" t="s">
        <v>55</v>
      </c>
      <c r="C78" s="11">
        <v>0</v>
      </c>
      <c r="D78" s="25">
        <v>0</v>
      </c>
      <c r="E78" s="15"/>
      <c r="F78" s="15"/>
      <c r="G78" s="11"/>
      <c r="H78" s="54"/>
      <c r="I78" s="28"/>
    </row>
    <row r="79" spans="1:9" x14ac:dyDescent="0.3">
      <c r="A79" s="94"/>
      <c r="B79" s="6" t="s">
        <v>27</v>
      </c>
      <c r="C79" s="10">
        <v>5110.9399999999996</v>
      </c>
      <c r="D79" s="25">
        <v>2270</v>
      </c>
      <c r="E79" s="15"/>
      <c r="F79" s="15"/>
      <c r="G79" s="11"/>
      <c r="H79" s="54"/>
      <c r="I79" s="28"/>
    </row>
    <row r="80" spans="1:9" ht="18" customHeight="1" x14ac:dyDescent="0.3">
      <c r="A80" s="93"/>
      <c r="B80" s="17" t="s">
        <v>12</v>
      </c>
      <c r="C80" s="31">
        <f>C81+C82+C83</f>
        <v>0</v>
      </c>
      <c r="D80" s="9">
        <f>D81+D82+D83</f>
        <v>0</v>
      </c>
      <c r="E80" s="13">
        <f>E81+E82</f>
        <v>0</v>
      </c>
      <c r="F80" s="81">
        <f t="shared" ref="F80" si="2">F81+F82</f>
        <v>0</v>
      </c>
      <c r="G80" s="13">
        <f>G81+G82</f>
        <v>0</v>
      </c>
      <c r="H80" s="53">
        <f>H81+H82+H83</f>
        <v>0</v>
      </c>
      <c r="I80" s="28"/>
    </row>
    <row r="81" spans="1:9" x14ac:dyDescent="0.3">
      <c r="A81" s="95"/>
      <c r="B81" s="6" t="s">
        <v>8</v>
      </c>
      <c r="C81" s="10">
        <v>0</v>
      </c>
      <c r="D81" s="10">
        <v>0</v>
      </c>
      <c r="E81" s="11">
        <v>0</v>
      </c>
      <c r="F81" s="82">
        <v>0</v>
      </c>
      <c r="G81" s="11">
        <v>0</v>
      </c>
      <c r="H81" s="16">
        <v>0</v>
      </c>
      <c r="I81" s="28"/>
    </row>
    <row r="82" spans="1:9" x14ac:dyDescent="0.3">
      <c r="A82" s="95"/>
      <c r="B82" s="6" t="s">
        <v>9</v>
      </c>
      <c r="C82" s="10">
        <v>0</v>
      </c>
      <c r="D82" s="10">
        <v>0</v>
      </c>
      <c r="E82" s="11">
        <v>0</v>
      </c>
      <c r="F82" s="82">
        <v>0</v>
      </c>
      <c r="G82" s="11">
        <v>0</v>
      </c>
      <c r="H82" s="16">
        <v>0</v>
      </c>
      <c r="I82" s="28"/>
    </row>
    <row r="83" spans="1:9" x14ac:dyDescent="0.3">
      <c r="A83" s="94"/>
      <c r="B83" s="2" t="s">
        <v>55</v>
      </c>
      <c r="C83" s="11">
        <v>0</v>
      </c>
      <c r="D83" s="10">
        <v>0</v>
      </c>
      <c r="E83" s="11">
        <v>0</v>
      </c>
      <c r="F83" s="82">
        <v>0</v>
      </c>
      <c r="G83" s="11">
        <v>0</v>
      </c>
      <c r="H83" s="16">
        <v>0</v>
      </c>
      <c r="I83" s="28"/>
    </row>
    <row r="84" spans="1:9" x14ac:dyDescent="0.3">
      <c r="A84" s="93"/>
      <c r="B84" s="14" t="s">
        <v>56</v>
      </c>
      <c r="C84" s="72">
        <f>SUM(C85:C88)</f>
        <v>145763.51999999999</v>
      </c>
      <c r="D84" s="31">
        <f>SUM(D85:D88)</f>
        <v>162936.01999999999</v>
      </c>
      <c r="E84" s="31">
        <f>SUM(E85:E87)</f>
        <v>0</v>
      </c>
      <c r="F84" s="83">
        <f>F85+F86+F87</f>
        <v>0</v>
      </c>
      <c r="G84" s="72">
        <f>G85+G86+G87+G88</f>
        <v>0</v>
      </c>
      <c r="H84" s="55">
        <f>SUM(H85:H88)</f>
        <v>0</v>
      </c>
      <c r="I84" s="28"/>
    </row>
    <row r="85" spans="1:9" x14ac:dyDescent="0.3">
      <c r="A85" s="95"/>
      <c r="B85" s="6" t="s">
        <v>8</v>
      </c>
      <c r="C85" s="10">
        <v>106531.04</v>
      </c>
      <c r="D85" s="10">
        <v>111296.2</v>
      </c>
      <c r="E85" s="11"/>
      <c r="F85" s="82"/>
      <c r="G85" s="11"/>
      <c r="H85" s="16"/>
      <c r="I85" s="28"/>
    </row>
    <row r="86" spans="1:9" x14ac:dyDescent="0.3">
      <c r="A86" s="95"/>
      <c r="B86" s="6" t="s">
        <v>9</v>
      </c>
      <c r="C86" s="10">
        <f>4626.01+256.03+61.9</f>
        <v>4943.9399999999996</v>
      </c>
      <c r="D86" s="10">
        <f>9269+9140.32</f>
        <v>18409.32</v>
      </c>
      <c r="E86" s="11"/>
      <c r="F86" s="82"/>
      <c r="G86" s="11"/>
      <c r="H86" s="16"/>
      <c r="I86" s="28"/>
    </row>
    <row r="87" spans="1:9" x14ac:dyDescent="0.3">
      <c r="A87" s="95"/>
      <c r="B87" s="2" t="s">
        <v>55</v>
      </c>
      <c r="C87" s="11">
        <v>34288.54</v>
      </c>
      <c r="D87" s="10">
        <v>317.5</v>
      </c>
      <c r="E87" s="11"/>
      <c r="F87" s="82"/>
      <c r="G87" s="11"/>
      <c r="H87" s="16"/>
      <c r="I87" s="28"/>
    </row>
    <row r="88" spans="1:9" x14ac:dyDescent="0.3">
      <c r="A88" s="94"/>
      <c r="B88" s="2" t="s">
        <v>27</v>
      </c>
      <c r="C88" s="11">
        <v>0</v>
      </c>
      <c r="D88" s="10">
        <v>32913</v>
      </c>
      <c r="E88" s="11"/>
      <c r="F88" s="82"/>
      <c r="G88" s="11"/>
      <c r="H88" s="16"/>
      <c r="I88" s="28"/>
    </row>
    <row r="89" spans="1:9" x14ac:dyDescent="0.3">
      <c r="A89" s="93"/>
      <c r="B89" s="17" t="s">
        <v>39</v>
      </c>
      <c r="C89" s="31">
        <f>C90+C91+C92</f>
        <v>842133.39999999991</v>
      </c>
      <c r="D89" s="9">
        <f>D90+D91</f>
        <v>90143.66</v>
      </c>
      <c r="E89" s="13">
        <f>E90+E91</f>
        <v>0</v>
      </c>
      <c r="F89" s="81">
        <f t="shared" ref="F89" si="3">F90+F91</f>
        <v>0</v>
      </c>
      <c r="G89" s="13">
        <f>G90+G91</f>
        <v>0</v>
      </c>
      <c r="H89" s="53">
        <f>H90+H91+H92</f>
        <v>0</v>
      </c>
      <c r="I89" s="28"/>
    </row>
    <row r="90" spans="1:9" x14ac:dyDescent="0.3">
      <c r="A90" s="95"/>
      <c r="B90" s="6" t="s">
        <v>8</v>
      </c>
      <c r="C90" s="10">
        <v>11295.2</v>
      </c>
      <c r="D90" s="10">
        <v>0</v>
      </c>
      <c r="E90" s="11"/>
      <c r="F90" s="82"/>
      <c r="G90" s="11"/>
      <c r="H90" s="16"/>
      <c r="I90" s="28"/>
    </row>
    <row r="91" spans="1:9" x14ac:dyDescent="0.3">
      <c r="A91" s="95"/>
      <c r="B91" s="6" t="s">
        <v>9</v>
      </c>
      <c r="C91" s="10">
        <f>821249.62+1104.34</f>
        <v>822353.96</v>
      </c>
      <c r="D91" s="10">
        <v>90143.66</v>
      </c>
      <c r="E91" s="11"/>
      <c r="F91" s="82"/>
      <c r="G91" s="11"/>
      <c r="H91" s="16"/>
      <c r="I91" s="28"/>
    </row>
    <row r="92" spans="1:9" x14ac:dyDescent="0.3">
      <c r="A92" s="94"/>
      <c r="B92" s="2" t="s">
        <v>55</v>
      </c>
      <c r="C92" s="11">
        <v>8484.24</v>
      </c>
      <c r="D92" s="10">
        <v>0</v>
      </c>
      <c r="E92" s="11">
        <v>0</v>
      </c>
      <c r="F92" s="82">
        <v>0</v>
      </c>
      <c r="G92" s="11">
        <v>0</v>
      </c>
      <c r="H92" s="16">
        <v>0</v>
      </c>
      <c r="I92" s="28"/>
    </row>
    <row r="93" spans="1:9" x14ac:dyDescent="0.3">
      <c r="A93" s="93"/>
      <c r="B93" s="17" t="s">
        <v>38</v>
      </c>
      <c r="C93" s="31">
        <f>SUM(C94:C99)</f>
        <v>1256484.8399999999</v>
      </c>
      <c r="D93" s="9">
        <f t="shared" ref="D93:H93" si="4">SUM(D94:D98)</f>
        <v>1476258.13</v>
      </c>
      <c r="E93" s="13">
        <f t="shared" si="4"/>
        <v>0</v>
      </c>
      <c r="F93" s="81">
        <f t="shared" si="4"/>
        <v>0</v>
      </c>
      <c r="G93" s="13">
        <f t="shared" si="4"/>
        <v>0</v>
      </c>
      <c r="H93" s="53">
        <f t="shared" si="4"/>
        <v>0</v>
      </c>
      <c r="I93" s="28"/>
    </row>
    <row r="94" spans="1:9" x14ac:dyDescent="0.3">
      <c r="A94" s="95"/>
      <c r="B94" s="6" t="s">
        <v>8</v>
      </c>
      <c r="C94" s="10">
        <v>56785.43</v>
      </c>
      <c r="D94" s="10">
        <v>68975.649999999994</v>
      </c>
      <c r="E94" s="11"/>
      <c r="F94" s="82"/>
      <c r="G94" s="11"/>
      <c r="H94" s="16"/>
      <c r="I94" s="28"/>
    </row>
    <row r="95" spans="1:9" x14ac:dyDescent="0.3">
      <c r="A95" s="95"/>
      <c r="B95" s="6" t="s">
        <v>24</v>
      </c>
      <c r="C95" s="10">
        <v>1184672.48</v>
      </c>
      <c r="D95" s="25">
        <v>1344038.16</v>
      </c>
      <c r="E95" s="11"/>
      <c r="F95" s="82"/>
      <c r="G95" s="11"/>
      <c r="H95" s="16"/>
      <c r="I95" s="28"/>
    </row>
    <row r="96" spans="1:9" x14ac:dyDescent="0.3">
      <c r="A96" s="95"/>
      <c r="B96" s="6" t="s">
        <v>9</v>
      </c>
      <c r="C96" s="10">
        <f>1041.93</f>
        <v>1041.93</v>
      </c>
      <c r="D96" s="16">
        <v>50650.32</v>
      </c>
      <c r="E96" s="16"/>
      <c r="F96" s="84"/>
      <c r="G96" s="16"/>
      <c r="H96" s="16"/>
      <c r="I96" s="28"/>
    </row>
    <row r="97" spans="1:9" x14ac:dyDescent="0.3">
      <c r="A97" s="95"/>
      <c r="B97" s="6" t="s">
        <v>26</v>
      </c>
      <c r="C97" s="10">
        <v>12594</v>
      </c>
      <c r="D97" s="10">
        <v>12594</v>
      </c>
      <c r="E97" s="11"/>
      <c r="F97" s="82"/>
      <c r="G97" s="11"/>
      <c r="H97" s="16"/>
      <c r="I97" s="28"/>
    </row>
    <row r="98" spans="1:9" x14ac:dyDescent="0.3">
      <c r="A98" s="95"/>
      <c r="B98" s="2" t="s">
        <v>55</v>
      </c>
      <c r="C98" s="11">
        <v>0</v>
      </c>
      <c r="D98" s="10">
        <v>0</v>
      </c>
      <c r="E98" s="11"/>
      <c r="F98" s="82"/>
      <c r="G98" s="11"/>
      <c r="H98" s="16"/>
      <c r="I98" s="28"/>
    </row>
    <row r="99" spans="1:9" x14ac:dyDescent="0.3">
      <c r="A99" s="94"/>
      <c r="B99" s="2" t="s">
        <v>27</v>
      </c>
      <c r="C99" s="11">
        <v>1391</v>
      </c>
      <c r="D99" s="10">
        <v>0</v>
      </c>
      <c r="E99" s="11"/>
      <c r="F99" s="82"/>
      <c r="G99" s="11"/>
      <c r="H99" s="16"/>
      <c r="I99" s="28"/>
    </row>
    <row r="100" spans="1:9" x14ac:dyDescent="0.3">
      <c r="A100" s="93"/>
      <c r="B100" s="17" t="s">
        <v>13</v>
      </c>
      <c r="C100" s="31">
        <f>SUM(C101:C105)</f>
        <v>7543697.54</v>
      </c>
      <c r="D100" s="9">
        <f>SUM(D101:D104)</f>
        <v>6397811.3599999994</v>
      </c>
      <c r="E100" s="13">
        <f>SUM(E101:E103)</f>
        <v>0</v>
      </c>
      <c r="F100" s="81">
        <f>SUM(F101:F104)</f>
        <v>0</v>
      </c>
      <c r="G100" s="13">
        <f>SUM(G101:G104)</f>
        <v>0</v>
      </c>
      <c r="H100" s="53">
        <f>SUM(H101:H104)</f>
        <v>0</v>
      </c>
      <c r="I100" s="28"/>
    </row>
    <row r="101" spans="1:9" x14ac:dyDescent="0.3">
      <c r="A101" s="95"/>
      <c r="B101" s="6" t="s">
        <v>8</v>
      </c>
      <c r="C101" s="10">
        <v>217860.66</v>
      </c>
      <c r="D101" s="10">
        <v>211538.6</v>
      </c>
      <c r="E101" s="11"/>
      <c r="F101" s="82"/>
      <c r="G101" s="11"/>
      <c r="H101" s="16"/>
      <c r="I101" s="28"/>
    </row>
    <row r="102" spans="1:9" ht="16.5" customHeight="1" x14ac:dyDescent="0.3">
      <c r="A102" s="95"/>
      <c r="B102" s="6" t="s">
        <v>25</v>
      </c>
      <c r="C102" s="10">
        <f>803459.33+3721590.35+1752071.21+907389.74+119871.98</f>
        <v>7304382.6100000003</v>
      </c>
      <c r="D102" s="25">
        <f>810186.15+2823926.66+2409890.87+97279.51+5922.36</f>
        <v>6147205.5499999998</v>
      </c>
      <c r="E102" s="11"/>
      <c r="F102" s="82"/>
      <c r="G102" s="11"/>
      <c r="H102" s="16"/>
      <c r="I102" s="28"/>
    </row>
    <row r="103" spans="1:9" x14ac:dyDescent="0.3">
      <c r="A103" s="95"/>
      <c r="B103" s="6" t="s">
        <v>9</v>
      </c>
      <c r="C103" s="10">
        <f>18653.27+1410</f>
        <v>20063.27</v>
      </c>
      <c r="D103" s="10">
        <v>39067.21</v>
      </c>
      <c r="E103" s="16"/>
      <c r="F103" s="84"/>
      <c r="G103" s="16"/>
      <c r="H103" s="16"/>
      <c r="I103" s="28"/>
    </row>
    <row r="104" spans="1:9" x14ac:dyDescent="0.3">
      <c r="A104" s="95"/>
      <c r="B104" s="2" t="s">
        <v>55</v>
      </c>
      <c r="C104" s="11">
        <v>0</v>
      </c>
      <c r="D104" s="10">
        <v>0</v>
      </c>
      <c r="E104" s="16"/>
      <c r="F104" s="84"/>
      <c r="G104" s="16"/>
      <c r="H104" s="16"/>
      <c r="I104" s="28"/>
    </row>
    <row r="105" spans="1:9" x14ac:dyDescent="0.3">
      <c r="A105" s="94"/>
      <c r="B105" s="2" t="s">
        <v>27</v>
      </c>
      <c r="C105" s="11">
        <v>1391</v>
      </c>
      <c r="D105" s="10">
        <v>0</v>
      </c>
      <c r="E105" s="16"/>
      <c r="F105" s="84"/>
      <c r="G105" s="16"/>
      <c r="H105" s="16"/>
      <c r="I105" s="28"/>
    </row>
    <row r="106" spans="1:9" ht="15.75" customHeight="1" x14ac:dyDescent="0.3">
      <c r="A106" s="93"/>
      <c r="B106" s="17" t="s">
        <v>14</v>
      </c>
      <c r="C106" s="31">
        <f>SUM(C107:C110)</f>
        <v>1265814.26</v>
      </c>
      <c r="D106" s="9">
        <f t="shared" ref="D106:H106" si="5">SUM(D107:D110)</f>
        <v>1280147.45</v>
      </c>
      <c r="E106" s="9">
        <f t="shared" si="5"/>
        <v>0</v>
      </c>
      <c r="F106" s="85">
        <f t="shared" si="5"/>
        <v>0</v>
      </c>
      <c r="G106" s="9">
        <f t="shared" si="5"/>
        <v>0</v>
      </c>
      <c r="H106" s="53">
        <f t="shared" si="5"/>
        <v>0</v>
      </c>
      <c r="I106" s="28"/>
    </row>
    <row r="107" spans="1:9" x14ac:dyDescent="0.3">
      <c r="A107" s="95"/>
      <c r="B107" s="6" t="s">
        <v>8</v>
      </c>
      <c r="C107" s="10">
        <v>1108093.57</v>
      </c>
      <c r="D107" s="10">
        <v>1124683.1399999999</v>
      </c>
      <c r="E107" s="10"/>
      <c r="F107" s="86"/>
      <c r="G107" s="10"/>
      <c r="H107" s="16"/>
      <c r="I107" s="28"/>
    </row>
    <row r="108" spans="1:9" x14ac:dyDescent="0.3">
      <c r="A108" s="95"/>
      <c r="B108" s="18" t="s">
        <v>9</v>
      </c>
      <c r="C108" s="104">
        <v>147762.69</v>
      </c>
      <c r="D108" s="51">
        <f>152288.09</f>
        <v>152288.09</v>
      </c>
      <c r="E108" s="51"/>
      <c r="F108" s="87"/>
      <c r="G108" s="51"/>
      <c r="H108" s="51"/>
      <c r="I108" s="28"/>
    </row>
    <row r="109" spans="1:9" x14ac:dyDescent="0.3">
      <c r="A109" s="95"/>
      <c r="B109" s="6" t="s">
        <v>27</v>
      </c>
      <c r="C109" s="10">
        <v>9958</v>
      </c>
      <c r="D109" s="16">
        <v>2773.96</v>
      </c>
      <c r="E109" s="16"/>
      <c r="F109" s="84"/>
      <c r="G109" s="16"/>
      <c r="H109" s="16"/>
      <c r="I109" s="28"/>
    </row>
    <row r="110" spans="1:9" x14ac:dyDescent="0.3">
      <c r="A110" s="94"/>
      <c r="B110" s="2" t="s">
        <v>55</v>
      </c>
      <c r="C110" s="11">
        <v>0</v>
      </c>
      <c r="D110" s="16">
        <v>402.26</v>
      </c>
      <c r="E110" s="16"/>
      <c r="F110" s="84"/>
      <c r="G110" s="16"/>
      <c r="H110" s="16"/>
      <c r="I110" s="28"/>
    </row>
    <row r="111" spans="1:9" ht="18" customHeight="1" x14ac:dyDescent="0.3">
      <c r="A111" s="93"/>
      <c r="B111" s="17" t="s">
        <v>32</v>
      </c>
      <c r="C111" s="31">
        <f>SUM(C112:C114)</f>
        <v>65798.849999999991</v>
      </c>
      <c r="D111" s="31">
        <f>SUM(D112:D114)</f>
        <v>55976.950000000004</v>
      </c>
      <c r="E111" s="31">
        <f t="shared" ref="E111:F111" si="6">SUM(E112:E113)</f>
        <v>0</v>
      </c>
      <c r="F111" s="88">
        <f t="shared" si="6"/>
        <v>0</v>
      </c>
      <c r="G111" s="31">
        <f>SUM(G112:G114)</f>
        <v>0</v>
      </c>
      <c r="H111" s="55">
        <f>SUM(H112:H113)</f>
        <v>0</v>
      </c>
      <c r="I111" s="28"/>
    </row>
    <row r="112" spans="1:9" x14ac:dyDescent="0.3">
      <c r="A112" s="95"/>
      <c r="B112" s="6" t="s">
        <v>8</v>
      </c>
      <c r="C112" s="10">
        <v>42357.09</v>
      </c>
      <c r="D112" s="10">
        <v>41568.020000000004</v>
      </c>
      <c r="E112" s="16"/>
      <c r="F112" s="86"/>
      <c r="G112" s="16"/>
      <c r="H112" s="16"/>
      <c r="I112" s="28"/>
    </row>
    <row r="113" spans="1:9" x14ac:dyDescent="0.3">
      <c r="A113" s="95"/>
      <c r="B113" s="6" t="s">
        <v>9</v>
      </c>
      <c r="C113" s="10">
        <v>23441.759999999998</v>
      </c>
      <c r="D113" s="10">
        <v>14408.929999999998</v>
      </c>
      <c r="E113" s="16"/>
      <c r="F113" s="86"/>
      <c r="G113" s="16"/>
      <c r="H113" s="16"/>
      <c r="I113" s="28"/>
    </row>
    <row r="114" spans="1:9" x14ac:dyDescent="0.3">
      <c r="A114" s="94"/>
      <c r="B114" s="2" t="s">
        <v>55</v>
      </c>
      <c r="C114" s="11">
        <v>0</v>
      </c>
      <c r="D114" s="10">
        <v>0</v>
      </c>
      <c r="E114" s="10"/>
      <c r="F114" s="86"/>
      <c r="G114" s="16"/>
      <c r="H114" s="16"/>
      <c r="I114" s="28"/>
    </row>
    <row r="115" spans="1:9" x14ac:dyDescent="0.3">
      <c r="A115" s="93"/>
      <c r="B115" s="17" t="s">
        <v>45</v>
      </c>
      <c r="C115" s="31">
        <f>SUM(C116)</f>
        <v>0</v>
      </c>
      <c r="D115" s="31">
        <f>SUM(D116)</f>
        <v>0</v>
      </c>
      <c r="E115" s="31">
        <f>SUM(E116)</f>
        <v>0</v>
      </c>
      <c r="F115" s="88">
        <f t="shared" ref="F115" si="7">SUM(F116)</f>
        <v>0</v>
      </c>
      <c r="G115" s="34">
        <f>SUM(G116)</f>
        <v>0</v>
      </c>
      <c r="H115" s="56">
        <f>H116</f>
        <v>0</v>
      </c>
      <c r="I115" s="28"/>
    </row>
    <row r="116" spans="1:9" ht="13.5" customHeight="1" x14ac:dyDescent="0.3">
      <c r="A116" s="94"/>
      <c r="B116" s="6" t="s">
        <v>9</v>
      </c>
      <c r="C116" s="10">
        <v>0</v>
      </c>
      <c r="D116" s="16">
        <v>0</v>
      </c>
      <c r="E116" s="10"/>
      <c r="F116" s="84"/>
      <c r="G116" s="25"/>
      <c r="H116" s="16"/>
      <c r="I116" s="28"/>
    </row>
    <row r="117" spans="1:9" ht="15.75" customHeight="1" x14ac:dyDescent="0.3">
      <c r="A117" s="93"/>
      <c r="B117" s="17" t="s">
        <v>48</v>
      </c>
      <c r="C117" s="31">
        <f>SUM(C118)</f>
        <v>2400</v>
      </c>
      <c r="D117" s="55">
        <f>SUM(D118)</f>
        <v>0</v>
      </c>
      <c r="E117" s="31">
        <f t="shared" ref="E117:F117" si="8">SUM(E118)</f>
        <v>0</v>
      </c>
      <c r="F117" s="88">
        <f t="shared" si="8"/>
        <v>0</v>
      </c>
      <c r="G117" s="31">
        <f t="shared" ref="G117:H117" si="9">SUM(G118)</f>
        <v>0</v>
      </c>
      <c r="H117" s="55">
        <f t="shared" si="9"/>
        <v>0</v>
      </c>
      <c r="I117" s="28"/>
    </row>
    <row r="118" spans="1:9" x14ac:dyDescent="0.3">
      <c r="A118" s="94"/>
      <c r="B118" s="6" t="s">
        <v>9</v>
      </c>
      <c r="C118" s="10">
        <v>2400</v>
      </c>
      <c r="D118" s="16">
        <v>0</v>
      </c>
      <c r="E118" s="10"/>
      <c r="F118" s="84"/>
      <c r="G118" s="10"/>
      <c r="H118" s="16"/>
      <c r="I118" s="28"/>
    </row>
    <row r="119" spans="1:9" ht="15" thickBot="1" x14ac:dyDescent="0.35">
      <c r="A119" s="47"/>
      <c r="B119" s="48" t="s">
        <v>28</v>
      </c>
      <c r="C119" s="49">
        <v>0</v>
      </c>
      <c r="D119" s="49">
        <v>1500000</v>
      </c>
      <c r="E119" s="50">
        <v>0</v>
      </c>
      <c r="F119" s="89">
        <v>0</v>
      </c>
      <c r="G119" s="50">
        <v>0</v>
      </c>
      <c r="H119" s="50">
        <v>0</v>
      </c>
      <c r="I119" s="28"/>
    </row>
    <row r="120" spans="1:9" ht="10.5" customHeight="1" thickTop="1" x14ac:dyDescent="0.3">
      <c r="B120" s="19"/>
      <c r="C120" s="19"/>
      <c r="D120" s="19"/>
      <c r="E120" s="5"/>
      <c r="F120" s="5"/>
      <c r="G120" s="5"/>
      <c r="H120" s="5"/>
    </row>
    <row r="121" spans="1:9" x14ac:dyDescent="0.3">
      <c r="B121" s="62"/>
      <c r="C121" s="62"/>
      <c r="D121" s="21"/>
      <c r="E121" s="21"/>
      <c r="F121" s="21"/>
      <c r="G121" s="21"/>
      <c r="H121" s="21"/>
      <c r="I121" s="1"/>
    </row>
    <row r="122" spans="1:9" x14ac:dyDescent="0.3">
      <c r="B122" s="63"/>
      <c r="C122" s="62"/>
      <c r="D122" s="21"/>
      <c r="E122" s="21"/>
      <c r="F122" s="21"/>
      <c r="G122" s="21"/>
      <c r="H122" s="21"/>
      <c r="I122" s="21"/>
    </row>
    <row r="123" spans="1:9" x14ac:dyDescent="0.3">
      <c r="B123" s="63"/>
      <c r="C123" s="62"/>
      <c r="D123" s="21"/>
      <c r="E123" s="21"/>
      <c r="F123" s="21"/>
      <c r="G123" s="21"/>
      <c r="H123" s="21"/>
      <c r="I123" s="21"/>
    </row>
    <row r="124" spans="1:9" x14ac:dyDescent="0.3">
      <c r="C124" s="22"/>
      <c r="H124" s="21"/>
      <c r="I124" s="1"/>
    </row>
    <row r="125" spans="1:9" x14ac:dyDescent="0.3">
      <c r="C125" s="22"/>
      <c r="D125" s="21"/>
      <c r="E125" s="21"/>
      <c r="F125" s="21"/>
      <c r="G125" s="78"/>
      <c r="H125" s="21"/>
      <c r="I125" s="22"/>
    </row>
    <row r="126" spans="1:9" x14ac:dyDescent="0.3">
      <c r="B126" s="60"/>
      <c r="C126" s="105"/>
      <c r="D126" s="61"/>
      <c r="E126" s="61"/>
      <c r="F126" s="61"/>
      <c r="G126" s="79"/>
      <c r="H126" s="61"/>
      <c r="I126" s="1"/>
    </row>
    <row r="127" spans="1:9" x14ac:dyDescent="0.3">
      <c r="B127" s="32"/>
      <c r="C127" s="106"/>
      <c r="D127" s="33"/>
      <c r="E127" s="33"/>
      <c r="F127" s="33"/>
      <c r="G127" s="80"/>
      <c r="H127" s="33"/>
      <c r="I127" s="22"/>
    </row>
    <row r="128" spans="1:9" ht="15.6" x14ac:dyDescent="0.3">
      <c r="B128" s="59"/>
      <c r="C128" s="59"/>
      <c r="D128" s="22"/>
      <c r="E128" s="22"/>
      <c r="F128" s="22"/>
      <c r="G128" s="22"/>
      <c r="H128" s="21"/>
      <c r="I128" s="22"/>
    </row>
    <row r="129" spans="2:9" ht="15.6" x14ac:dyDescent="0.3">
      <c r="B129" s="59"/>
      <c r="C129" s="59"/>
      <c r="D129" s="22"/>
      <c r="E129" s="22"/>
      <c r="F129" s="22"/>
      <c r="G129" s="22"/>
      <c r="H129" s="22"/>
      <c r="I129" s="1"/>
    </row>
    <row r="130" spans="2:9" ht="15.6" x14ac:dyDescent="0.3">
      <c r="B130" s="59"/>
      <c r="C130" s="59"/>
      <c r="D130" s="22"/>
      <c r="E130" s="22"/>
      <c r="F130" s="22"/>
      <c r="G130" s="22"/>
      <c r="H130" s="22"/>
      <c r="I130" s="1"/>
    </row>
    <row r="131" spans="2:9" ht="15.6" x14ac:dyDescent="0.3">
      <c r="B131" s="59"/>
      <c r="C131" s="59"/>
      <c r="D131" s="22"/>
      <c r="E131" s="76"/>
      <c r="F131" s="76"/>
      <c r="G131" s="76"/>
      <c r="H131" s="77"/>
      <c r="I131" s="1"/>
    </row>
    <row r="132" spans="2:9" ht="15.6" x14ac:dyDescent="0.3">
      <c r="B132" s="59"/>
      <c r="C132" s="59"/>
      <c r="D132" s="22"/>
      <c r="E132" s="22"/>
      <c r="F132" s="76"/>
      <c r="G132" s="22"/>
      <c r="H132" s="77"/>
      <c r="I132" s="1"/>
    </row>
    <row r="133" spans="2:9" ht="15.6" x14ac:dyDescent="0.3">
      <c r="B133" s="59"/>
      <c r="C133" s="59"/>
      <c r="D133" s="22"/>
      <c r="E133" s="22"/>
      <c r="F133" s="22"/>
      <c r="G133" s="22"/>
      <c r="H133" s="22"/>
      <c r="I133" s="1"/>
    </row>
    <row r="134" spans="2:9" ht="15.6" x14ac:dyDescent="0.3">
      <c r="B134" s="59"/>
      <c r="C134" s="108"/>
      <c r="D134" s="109"/>
      <c r="E134" s="109"/>
      <c r="F134" s="109"/>
      <c r="G134" s="22"/>
      <c r="H134" s="92"/>
      <c r="I134" s="1"/>
    </row>
    <row r="135" spans="2:9" ht="15.6" x14ac:dyDescent="0.3">
      <c r="B135" s="59"/>
      <c r="C135" s="108"/>
      <c r="D135" s="109"/>
      <c r="E135" s="109"/>
      <c r="F135" s="109"/>
      <c r="G135" s="22"/>
      <c r="H135" s="22"/>
      <c r="I135" s="1"/>
    </row>
    <row r="136" spans="2:9" ht="15.6" x14ac:dyDescent="0.3">
      <c r="B136" s="59"/>
      <c r="C136" s="108"/>
      <c r="D136" s="109"/>
      <c r="E136" s="109"/>
      <c r="F136" s="109"/>
      <c r="G136" s="22"/>
      <c r="H136" s="22"/>
      <c r="I136" s="1"/>
    </row>
    <row r="137" spans="2:9" ht="15.6" x14ac:dyDescent="0.3">
      <c r="B137" s="59"/>
      <c r="C137" s="108"/>
      <c r="D137" s="109"/>
      <c r="E137" s="109"/>
      <c r="F137" s="109"/>
      <c r="G137" s="22"/>
      <c r="H137" s="22"/>
      <c r="I137" s="1"/>
    </row>
    <row r="138" spans="2:9" ht="15.6" x14ac:dyDescent="0.3">
      <c r="B138" s="59"/>
      <c r="C138" s="108"/>
      <c r="D138" s="109"/>
      <c r="E138" s="109"/>
      <c r="F138" s="109"/>
      <c r="G138" s="22"/>
      <c r="H138" s="22"/>
      <c r="I138" s="1"/>
    </row>
    <row r="139" spans="2:9" x14ac:dyDescent="0.3">
      <c r="B139" s="23"/>
      <c r="C139" s="110"/>
      <c r="D139" s="111"/>
      <c r="E139" s="111"/>
      <c r="F139" s="111"/>
      <c r="G139" s="24"/>
      <c r="H139" s="24"/>
    </row>
    <row r="140" spans="2:9" x14ac:dyDescent="0.3">
      <c r="C140" s="112"/>
      <c r="D140" s="113"/>
      <c r="E140" s="113"/>
      <c r="F140" s="113"/>
      <c r="G140" s="21"/>
      <c r="H140" s="21"/>
    </row>
    <row r="141" spans="2:9" ht="18" x14ac:dyDescent="0.35">
      <c r="C141" s="112"/>
      <c r="D141" s="68"/>
      <c r="E141" s="114"/>
      <c r="F141" s="114"/>
      <c r="G141" s="26"/>
    </row>
    <row r="142" spans="2:9" x14ac:dyDescent="0.3">
      <c r="C142" s="112"/>
      <c r="D142" s="109"/>
      <c r="E142" s="109"/>
      <c r="F142" s="109"/>
      <c r="G142" s="21"/>
      <c r="H142" s="26"/>
    </row>
    <row r="143" spans="2:9" x14ac:dyDescent="0.3">
      <c r="C143" s="112"/>
      <c r="D143" s="112"/>
      <c r="E143" s="109"/>
      <c r="F143" s="109"/>
      <c r="G143" s="21"/>
      <c r="H143" s="26"/>
    </row>
    <row r="144" spans="2:9" x14ac:dyDescent="0.3">
      <c r="C144" s="112"/>
      <c r="D144" s="112"/>
      <c r="E144" s="109"/>
      <c r="F144" s="109"/>
    </row>
    <row r="145" spans="6:6" x14ac:dyDescent="0.3">
      <c r="F145" s="21"/>
    </row>
    <row r="146" spans="6:6" x14ac:dyDescent="0.3">
      <c r="F146" s="21"/>
    </row>
  </sheetData>
  <sheetProtection formatCells="0" formatColumns="0" formatRows="0" insertColumns="0" insertRows="0" insertHyperlinks="0" deleteColumns="0" deleteRows="0" sort="0" autoFilter="0" pivotTables="0"/>
  <mergeCells count="20">
    <mergeCell ref="A80:A83"/>
    <mergeCell ref="A89:A92"/>
    <mergeCell ref="A106:A110"/>
    <mergeCell ref="A93:A99"/>
    <mergeCell ref="A100:A105"/>
    <mergeCell ref="A84:A88"/>
    <mergeCell ref="A55:A59"/>
    <mergeCell ref="A60:A64"/>
    <mergeCell ref="A75:A79"/>
    <mergeCell ref="A65:A69"/>
    <mergeCell ref="A70:A74"/>
    <mergeCell ref="A3:A18"/>
    <mergeCell ref="A26:A37"/>
    <mergeCell ref="A40:A44"/>
    <mergeCell ref="A45:A49"/>
    <mergeCell ref="A50:A54"/>
    <mergeCell ref="A115:A116"/>
    <mergeCell ref="A117:A118"/>
    <mergeCell ref="E141:F141"/>
    <mergeCell ref="A111:A114"/>
  </mergeCells>
  <phoneticPr fontId="11" type="noConversion"/>
  <pageMargins left="0.32500000000000001" right="0.15625" top="1.1578124999999999" bottom="0.66666666666666663" header="0.31496062000000002" footer="0.31496062000000002"/>
  <pageSetup paperSize="9" scale="70" orientation="landscape" r:id="rId1"/>
  <headerFooter>
    <oddHeader xml:space="preserve">&amp;C&amp;G&amp;R&amp;"Arial,Normal"&amp;10
Contrato de Gestão 001/2011 - SEAD / OVG
Execução Orçamentária Mensal
Regime de Apuração 2021
</oddHeader>
    <oddFooter>&amp;C&amp;P de &amp;N</oddFooter>
  </headerFooter>
  <rowBreaks count="1" manualBreakCount="1">
    <brk id="38" max="16383" man="1"/>
  </rowBreaks>
  <ignoredErrors>
    <ignoredError sqref="F11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2020</vt:lpstr>
      <vt:lpstr>Planilha1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Renata Ferreira dos Santos</cp:lastModifiedBy>
  <cp:lastPrinted>2021-03-22T20:47:17Z</cp:lastPrinted>
  <dcterms:created xsi:type="dcterms:W3CDTF">2019-01-07T12:23:29Z</dcterms:created>
  <dcterms:modified xsi:type="dcterms:W3CDTF">2021-03-22T20:53:35Z</dcterms:modified>
</cp:coreProperties>
</file>