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ecmi\GECMI 2020\Publicações Site\Novo Site\Orçamento mensal e anual\Execução orçamentária\"/>
    </mc:Choice>
  </mc:AlternateContent>
  <xr:revisionPtr revIDLastSave="0" documentId="8_{2F8F8565-853A-4589-B364-1395105E38B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Maio" sheetId="4" r:id="rId1"/>
    <sheet name="Planilha1" sheetId="5" state="hidden" r:id="rId2"/>
  </sheets>
  <definedNames>
    <definedName name="_xlnm.Print_Area" localSheetId="0">Maio!$A$1:$H$71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4" l="1"/>
  <c r="E19" i="4"/>
  <c r="F19" i="4"/>
  <c r="G19" i="4"/>
  <c r="H19" i="4"/>
  <c r="C19" i="4"/>
  <c r="C10" i="4"/>
  <c r="C2" i="4"/>
  <c r="D10" i="4"/>
  <c r="E10" i="4"/>
  <c r="F10" i="4"/>
  <c r="G10" i="4"/>
  <c r="H10" i="4"/>
  <c r="G59" i="4" l="1"/>
  <c r="H59" i="4"/>
  <c r="E64" i="4"/>
  <c r="E59" i="4"/>
  <c r="F59" i="4"/>
  <c r="E56" i="4" l="1"/>
  <c r="C15" i="4" l="1"/>
  <c r="C14" i="4"/>
  <c r="C61" i="4"/>
  <c r="H2" i="4" l="1"/>
  <c r="H14" i="4"/>
  <c r="D56" i="4" l="1"/>
  <c r="C56" i="4"/>
  <c r="C24" i="4"/>
  <c r="D24" i="4"/>
  <c r="C28" i="4"/>
  <c r="D28" i="4"/>
  <c r="C32" i="4"/>
  <c r="D32" i="4"/>
  <c r="C36" i="4"/>
  <c r="D36" i="4"/>
  <c r="C40" i="4"/>
  <c r="D40" i="4"/>
  <c r="C43" i="4"/>
  <c r="D43" i="4"/>
  <c r="C46" i="4"/>
  <c r="D46" i="4"/>
  <c r="C50" i="4"/>
  <c r="D50" i="4"/>
  <c r="D61" i="4"/>
  <c r="C65" i="4"/>
  <c r="D65" i="4"/>
  <c r="H16" i="4" l="1"/>
  <c r="C20" i="4" l="1"/>
  <c r="H15" i="4" l="1"/>
  <c r="G64" i="4" l="1"/>
  <c r="G16" i="4"/>
  <c r="G56" i="4" l="1"/>
  <c r="G65" i="4"/>
  <c r="G61" i="4"/>
  <c r="G53" i="4"/>
  <c r="G50" i="4"/>
  <c r="G46" i="4"/>
  <c r="G43" i="4"/>
  <c r="G40" i="4"/>
  <c r="G36" i="4"/>
  <c r="G32" i="4"/>
  <c r="G28" i="4"/>
  <c r="G24" i="4"/>
  <c r="G20" i="4"/>
  <c r="G15" i="4"/>
  <c r="G14" i="4"/>
  <c r="G2" i="4"/>
  <c r="F15" i="4" l="1"/>
  <c r="F14" i="4"/>
  <c r="F16" i="4" l="1"/>
  <c r="F2" i="4" l="1"/>
  <c r="F61" i="4"/>
  <c r="F20" i="4"/>
  <c r="F24" i="4"/>
  <c r="F28" i="4"/>
  <c r="F32" i="4"/>
  <c r="F36" i="4"/>
  <c r="F40" i="4"/>
  <c r="F43" i="4"/>
  <c r="F46" i="4"/>
  <c r="F50" i="4"/>
  <c r="F53" i="4"/>
  <c r="F56" i="4"/>
  <c r="E15" i="4" l="1"/>
  <c r="E14" i="4"/>
  <c r="E21" i="4" l="1"/>
  <c r="C16" i="4" l="1"/>
  <c r="D16" i="4" l="1"/>
  <c r="C13" i="4" l="1"/>
  <c r="C12" i="4"/>
  <c r="D14" i="4" l="1"/>
  <c r="D2" i="4" l="1"/>
  <c r="H65" i="4" l="1"/>
  <c r="F65" i="4"/>
  <c r="E65" i="4"/>
  <c r="E61" i="4"/>
  <c r="H61" i="4"/>
  <c r="H56" i="4"/>
  <c r="H53" i="4"/>
  <c r="E53" i="4"/>
  <c r="H50" i="4"/>
  <c r="E50" i="4"/>
  <c r="H46" i="4"/>
  <c r="E46" i="4"/>
  <c r="H43" i="4"/>
  <c r="E43" i="4"/>
  <c r="H40" i="4"/>
  <c r="E40" i="4"/>
  <c r="H36" i="4"/>
  <c r="E36" i="4"/>
  <c r="H32" i="4"/>
  <c r="E32" i="4"/>
  <c r="H28" i="4"/>
  <c r="E28" i="4"/>
  <c r="H24" i="4"/>
  <c r="E24" i="4"/>
  <c r="D20" i="4"/>
  <c r="H20" i="4"/>
  <c r="E20" i="4"/>
  <c r="E2" i="4"/>
</calcChain>
</file>

<file path=xl/sharedStrings.xml><?xml version="1.0" encoding="utf-8"?>
<sst xmlns="http://schemas.openxmlformats.org/spreadsheetml/2006/main" count="74" uniqueCount="44">
  <si>
    <t xml:space="preserve">Rubricas </t>
  </si>
  <si>
    <t>Saldo Inicial em Disponibilidade</t>
  </si>
  <si>
    <t>Recursos Recebidos</t>
  </si>
  <si>
    <t>Contrato de Gestão - Repasse Tesouro</t>
  </si>
  <si>
    <t>Contrato de Gestão - Repasse Bolsa</t>
  </si>
  <si>
    <t>Contrato de Gestão - Repasse Restaurante</t>
  </si>
  <si>
    <t>Doações</t>
  </si>
  <si>
    <t>Outras Receitas</t>
  </si>
  <si>
    <t>Pessoal e Encargos</t>
  </si>
  <si>
    <t>Despesas Correntes</t>
  </si>
  <si>
    <t>CENTRO SOCIAL DONA GERCINA BORGES - CSDGB</t>
  </si>
  <si>
    <t>CASA DO INTERIOR DE GOIÁS - CIGO</t>
  </si>
  <si>
    <t>CENTRO DE APOIO AOS ROMEIROS</t>
  </si>
  <si>
    <t>BOLSA UNIVERSITÁRIA</t>
  </si>
  <si>
    <t>APOIO ADMINISTRATIVO</t>
  </si>
  <si>
    <t>Saldo de Investimento - Tesouro</t>
  </si>
  <si>
    <t>Saldo em Conta Corrente - Tesouro (Bradesco - 0244 - 45005-7)</t>
  </si>
  <si>
    <t>Saldo em Conta Corrente - Bolsa Univ. (Bradesco - 0244 - 45011-1)</t>
  </si>
  <si>
    <t>Saldo de Investimento - Bolsa Univ.</t>
  </si>
  <si>
    <t>Saldo em Conta Corrente - Restaurante (Bradesco - 0244 - 45013-8)</t>
  </si>
  <si>
    <t>Saldo de Investimento - Restaurante</t>
  </si>
  <si>
    <t>Rendimento de Aplicação</t>
  </si>
  <si>
    <t>Recuperação de Despesa</t>
  </si>
  <si>
    <t>Despesas Pagas e Investimentos</t>
  </si>
  <si>
    <t>Despesas com refeições</t>
  </si>
  <si>
    <t>Despesas com auxílio estudantil</t>
  </si>
  <si>
    <t>Despesas com Aluguel dos Restaurantes</t>
  </si>
  <si>
    <t>Investimento</t>
  </si>
  <si>
    <t>Realizado Agosto / 2019</t>
  </si>
  <si>
    <t>Estorno / Devolução</t>
  </si>
  <si>
    <t>Realizado Setembro / 2019</t>
  </si>
  <si>
    <t>Realizado Outubro / 2019</t>
  </si>
  <si>
    <t>Realizado Novembro / 2019</t>
  </si>
  <si>
    <t>Realizado Dezembro / 2019</t>
  </si>
  <si>
    <t>Realizado Julho / 2019</t>
  </si>
  <si>
    <t xml:space="preserve"> </t>
  </si>
  <si>
    <t>CENTRO DE IDOSOS SAGRADA FAMÍLIA - CISF</t>
  </si>
  <si>
    <t xml:space="preserve">CENTRO DE IDOSOS VILA VIDA - CIVV </t>
  </si>
  <si>
    <t>ESPAÇO BEM VIVER l - CM</t>
  </si>
  <si>
    <t>ESPAÇO BEM VIVER ll - NF</t>
  </si>
  <si>
    <t>CENTRO DE ADOLESCENTES TECENDO O FUTURO - CATF</t>
  </si>
  <si>
    <t>GERÊNCIA DE VOLUNTARIADO E PARCERIAS SOCIAIS - GVPS</t>
  </si>
  <si>
    <t>NATAL DO BEM</t>
  </si>
  <si>
    <t>RESTAURANTE DO BEM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</si>
</sst>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0" borderId="0" xfId="0" applyFont="1"/>
    <xf numFmtId="0" fontId="2" fillId="0" borderId="3" xfId="0" applyFont="1" applyBorder="1"/>
    <xf numFmtId="0" fontId="2" fillId="0" borderId="5" xfId="0" applyFont="1" applyBorder="1"/>
    <xf numFmtId="0" fontId="2" fillId="0" borderId="3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5" fillId="0" borderId="3" xfId="0" applyFont="1" applyBorder="1"/>
    <xf numFmtId="0" fontId="2" fillId="0" borderId="9" xfId="0" applyFont="1" applyBorder="1" applyAlignment="1">
      <alignment wrapText="1"/>
    </xf>
    <xf numFmtId="0" fontId="7" fillId="0" borderId="4" xfId="0" applyFont="1" applyBorder="1" applyAlignment="1">
      <alignment wrapText="1"/>
    </xf>
    <xf numFmtId="164" fontId="7" fillId="0" borderId="4" xfId="1" applyFont="1" applyBorder="1"/>
    <xf numFmtId="0" fontId="7" fillId="0" borderId="6" xfId="0" applyFont="1" applyBorder="1" applyAlignment="1">
      <alignment wrapText="1"/>
    </xf>
    <xf numFmtId="164" fontId="7" fillId="0" borderId="6" xfId="1" applyFont="1" applyBorder="1"/>
    <xf numFmtId="0" fontId="7" fillId="0" borderId="0" xfId="0" applyFont="1" applyAlignment="1">
      <alignment wrapText="1"/>
    </xf>
    <xf numFmtId="164" fontId="7" fillId="0" borderId="0" xfId="1" applyFont="1"/>
    <xf numFmtId="0" fontId="7" fillId="0" borderId="4" xfId="0" applyFont="1" applyFill="1" applyBorder="1" applyAlignment="1">
      <alignment wrapText="1"/>
    </xf>
    <xf numFmtId="164" fontId="7" fillId="0" borderId="4" xfId="1" applyFont="1" applyFill="1" applyBorder="1"/>
    <xf numFmtId="0" fontId="8" fillId="0" borderId="4" xfId="0" applyFont="1" applyFill="1" applyBorder="1" applyAlignment="1">
      <alignment wrapText="1"/>
    </xf>
    <xf numFmtId="164" fontId="8" fillId="0" borderId="4" xfId="1" applyFont="1" applyFill="1" applyBorder="1" applyAlignment="1">
      <alignment wrapText="1"/>
    </xf>
    <xf numFmtId="164" fontId="7" fillId="0" borderId="4" xfId="1" applyFont="1" applyFill="1" applyBorder="1" applyAlignment="1">
      <alignment wrapText="1"/>
    </xf>
    <xf numFmtId="164" fontId="7" fillId="0" borderId="4" xfId="1" applyFont="1" applyBorder="1" applyAlignment="1">
      <alignment wrapText="1"/>
    </xf>
    <xf numFmtId="0" fontId="8" fillId="0" borderId="4" xfId="0" applyFont="1" applyBorder="1" applyAlignment="1">
      <alignment wrapText="1"/>
    </xf>
    <xf numFmtId="164" fontId="8" fillId="0" borderId="4" xfId="1" applyFont="1" applyBorder="1" applyAlignment="1">
      <alignment wrapText="1"/>
    </xf>
    <xf numFmtId="0" fontId="6" fillId="0" borderId="4" xfId="0" applyFont="1" applyBorder="1" applyAlignment="1">
      <alignment wrapText="1"/>
    </xf>
    <xf numFmtId="164" fontId="9" fillId="0" borderId="4" xfId="1" applyFont="1" applyBorder="1" applyAlignment="1">
      <alignment wrapText="1"/>
    </xf>
    <xf numFmtId="0" fontId="6" fillId="0" borderId="4" xfId="0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164" fontId="7" fillId="2" borderId="10" xfId="1" applyFont="1" applyFill="1" applyBorder="1" applyAlignment="1">
      <alignment wrapText="1"/>
    </xf>
    <xf numFmtId="164" fontId="8" fillId="0" borderId="4" xfId="1" applyFont="1" applyFill="1" applyBorder="1"/>
    <xf numFmtId="0" fontId="7" fillId="0" borderId="0" xfId="0" applyFont="1"/>
    <xf numFmtId="0" fontId="3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4" borderId="1" xfId="0" applyFont="1" applyFill="1" applyBorder="1"/>
    <xf numFmtId="0" fontId="6" fillId="4" borderId="2" xfId="0" applyFont="1" applyFill="1" applyBorder="1" applyAlignment="1">
      <alignment wrapText="1"/>
    </xf>
    <xf numFmtId="164" fontId="6" fillId="4" borderId="2" xfId="1" applyFont="1" applyFill="1" applyBorder="1"/>
    <xf numFmtId="0" fontId="6" fillId="4" borderId="1" xfId="0" applyFont="1" applyFill="1" applyBorder="1" applyAlignment="1">
      <alignment wrapText="1"/>
    </xf>
    <xf numFmtId="164" fontId="6" fillId="4" borderId="2" xfId="1" applyFont="1" applyFill="1" applyBorder="1" applyAlignment="1">
      <alignment wrapText="1"/>
    </xf>
    <xf numFmtId="164" fontId="2" fillId="0" borderId="0" xfId="0" applyNumberFormat="1" applyFont="1"/>
    <xf numFmtId="164" fontId="7" fillId="0" borderId="6" xfId="1" applyFont="1" applyBorder="1" applyAlignment="1">
      <alignment wrapText="1"/>
    </xf>
    <xf numFmtId="164" fontId="9" fillId="2" borderId="10" xfId="1" applyFont="1" applyFill="1" applyBorder="1" applyAlignment="1">
      <alignment horizontal="right"/>
    </xf>
    <xf numFmtId="164" fontId="9" fillId="0" borderId="4" xfId="1" applyFont="1" applyFill="1" applyBorder="1" applyAlignment="1">
      <alignment wrapText="1"/>
    </xf>
    <xf numFmtId="44" fontId="2" fillId="0" borderId="0" xfId="0" applyNumberFormat="1" applyFont="1"/>
    <xf numFmtId="164" fontId="7" fillId="2" borderId="4" xfId="1" applyFont="1" applyFill="1" applyBorder="1"/>
    <xf numFmtId="164" fontId="0" fillId="0" borderId="0" xfId="1" applyFont="1"/>
    <xf numFmtId="44" fontId="0" fillId="0" borderId="0" xfId="0" applyNumberFormat="1"/>
    <xf numFmtId="0" fontId="6" fillId="3" borderId="8" xfId="0" applyFont="1" applyFill="1" applyBorder="1" applyAlignment="1">
      <alignment horizontal="left" vertical="center"/>
    </xf>
    <xf numFmtId="164" fontId="8" fillId="2" borderId="4" xfId="1" applyFont="1" applyFill="1" applyBorder="1" applyAlignment="1">
      <alignment wrapText="1"/>
    </xf>
    <xf numFmtId="164" fontId="7" fillId="2" borderId="4" xfId="1" applyFont="1" applyFill="1" applyBorder="1" applyAlignment="1">
      <alignment wrapText="1"/>
    </xf>
    <xf numFmtId="164" fontId="9" fillId="2" borderId="4" xfId="1" applyFont="1" applyFill="1" applyBorder="1" applyAlignment="1">
      <alignment wrapText="1"/>
    </xf>
    <xf numFmtId="0" fontId="8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3">
    <cellStyle name="Mo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FFCCFF"/>
      <color rgb="FFCCFFFF"/>
      <color rgb="FF99CCFF"/>
      <color rgb="FFFF7C80"/>
      <color rgb="FF6789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abSelected="1" view="pageLayout" topLeftCell="A21" zoomScale="80" zoomScaleNormal="100" zoomScalePageLayoutView="80" workbookViewId="0">
      <selection activeCell="D28" sqref="D28"/>
    </sheetView>
  </sheetViews>
  <sheetFormatPr defaultColWidth="9.140625" defaultRowHeight="15" x14ac:dyDescent="0.25"/>
  <cols>
    <col min="1" max="1" width="2" style="1" customWidth="1"/>
    <col min="2" max="2" width="27.42578125" style="1" customWidth="1"/>
    <col min="3" max="3" width="22.28515625" style="1" customWidth="1"/>
    <col min="4" max="4" width="22" style="1" customWidth="1"/>
    <col min="5" max="5" width="24.28515625" style="1" customWidth="1"/>
    <col min="6" max="6" width="23" style="1" customWidth="1"/>
    <col min="7" max="7" width="24.7109375" style="1" customWidth="1"/>
    <col min="8" max="8" width="24.5703125" style="1" customWidth="1"/>
    <col min="9" max="9" width="17" customWidth="1"/>
    <col min="10" max="10" width="18.5703125" customWidth="1"/>
    <col min="11" max="12" width="8.85546875" customWidth="1"/>
    <col min="13" max="16384" width="9.140625" style="1"/>
  </cols>
  <sheetData>
    <row r="1" spans="1:8" ht="42" customHeight="1" thickBot="1" x14ac:dyDescent="0.3">
      <c r="A1" s="29"/>
      <c r="B1" s="44" t="s">
        <v>0</v>
      </c>
      <c r="C1" s="30" t="s">
        <v>34</v>
      </c>
      <c r="D1" s="30" t="s">
        <v>28</v>
      </c>
      <c r="E1" s="30" t="s">
        <v>30</v>
      </c>
      <c r="F1" s="30" t="s">
        <v>31</v>
      </c>
      <c r="G1" s="30" t="s">
        <v>32</v>
      </c>
      <c r="H1" s="30" t="s">
        <v>33</v>
      </c>
    </row>
    <row r="2" spans="1:8" ht="32.25" customHeight="1" x14ac:dyDescent="0.25">
      <c r="A2" s="31">
        <v>1</v>
      </c>
      <c r="B2" s="32" t="s">
        <v>1</v>
      </c>
      <c r="C2" s="33">
        <f>SUM(C3:C8)</f>
        <v>11284241.83</v>
      </c>
      <c r="D2" s="33">
        <f>SUM(D3:D8)</f>
        <v>13678036.57</v>
      </c>
      <c r="E2" s="33">
        <f t="shared" ref="E2" si="0">SUM(E3:E8)</f>
        <v>15599170.23</v>
      </c>
      <c r="F2" s="33">
        <f>SUM(F3:F8)</f>
        <v>20684267.129999999</v>
      </c>
      <c r="G2" s="33">
        <f>SUM(G3:G8)</f>
        <v>27374202.889999997</v>
      </c>
      <c r="H2" s="33">
        <f>SUM(H3:H8)</f>
        <v>33806402.160000004</v>
      </c>
    </row>
    <row r="3" spans="1:8" ht="45.75" customHeight="1" x14ac:dyDescent="0.25">
      <c r="A3" s="2"/>
      <c r="B3" s="8" t="s">
        <v>16</v>
      </c>
      <c r="C3" s="19">
        <v>2787.69</v>
      </c>
      <c r="D3" s="9">
        <v>5952.06</v>
      </c>
      <c r="E3" s="9">
        <v>38633.160000000003</v>
      </c>
      <c r="F3" s="9">
        <v>6553.65</v>
      </c>
      <c r="G3" s="9">
        <v>7157.32</v>
      </c>
      <c r="H3" s="9">
        <v>7491.98</v>
      </c>
    </row>
    <row r="4" spans="1:8" ht="29.25" customHeight="1" x14ac:dyDescent="0.25">
      <c r="A4" s="2"/>
      <c r="B4" s="8" t="s">
        <v>15</v>
      </c>
      <c r="C4" s="19">
        <v>4129027.94</v>
      </c>
      <c r="D4" s="9">
        <v>5709982.6600000001</v>
      </c>
      <c r="E4" s="9">
        <v>7665616.3300000001</v>
      </c>
      <c r="F4" s="9">
        <v>12096436.9</v>
      </c>
      <c r="G4" s="9">
        <v>18237302.699999999</v>
      </c>
      <c r="H4" s="9">
        <v>24571718.16</v>
      </c>
    </row>
    <row r="5" spans="1:8" ht="45" customHeight="1" x14ac:dyDescent="0.25">
      <c r="A5" s="2"/>
      <c r="B5" s="8" t="s">
        <v>17</v>
      </c>
      <c r="C5" s="19">
        <v>13.55</v>
      </c>
      <c r="D5" s="9">
        <v>2929.14</v>
      </c>
      <c r="E5" s="9">
        <v>3728.66</v>
      </c>
      <c r="F5" s="9">
        <v>3609.4</v>
      </c>
      <c r="G5" s="9">
        <v>3139.99</v>
      </c>
      <c r="H5" s="9">
        <v>1431.48</v>
      </c>
    </row>
    <row r="6" spans="1:8" ht="30.75" customHeight="1" x14ac:dyDescent="0.25">
      <c r="A6" s="2"/>
      <c r="B6" s="8" t="s">
        <v>18</v>
      </c>
      <c r="C6" s="19">
        <v>6190404.4199999999</v>
      </c>
      <c r="D6" s="9">
        <v>6920438.2599999998</v>
      </c>
      <c r="E6" s="9">
        <v>6637755.0899999999</v>
      </c>
      <c r="F6" s="9">
        <v>7048732.71</v>
      </c>
      <c r="G6" s="9">
        <v>7757281.54</v>
      </c>
      <c r="H6" s="9">
        <v>7915736.6600000001</v>
      </c>
    </row>
    <row r="7" spans="1:8" ht="46.5" customHeight="1" x14ac:dyDescent="0.25">
      <c r="A7" s="2"/>
      <c r="B7" s="8" t="s">
        <v>19</v>
      </c>
      <c r="C7" s="19">
        <v>1419.84</v>
      </c>
      <c r="D7" s="9">
        <v>3574.91</v>
      </c>
      <c r="E7" s="9">
        <v>2983.88</v>
      </c>
      <c r="F7" s="9">
        <v>3571.74</v>
      </c>
      <c r="G7" s="9">
        <v>5350.52</v>
      </c>
      <c r="H7" s="9">
        <v>7186.75</v>
      </c>
    </row>
    <row r="8" spans="1:8" ht="31.5" customHeight="1" thickBot="1" x14ac:dyDescent="0.3">
      <c r="A8" s="3"/>
      <c r="B8" s="10" t="s">
        <v>20</v>
      </c>
      <c r="C8" s="37">
        <v>960588.39</v>
      </c>
      <c r="D8" s="11">
        <v>1035159.54</v>
      </c>
      <c r="E8" s="11">
        <v>1250453.1100000001</v>
      </c>
      <c r="F8" s="11">
        <v>1525362.73</v>
      </c>
      <c r="G8" s="11">
        <v>1363970.82</v>
      </c>
      <c r="H8" s="11">
        <v>1302837.1299999999</v>
      </c>
    </row>
    <row r="9" spans="1:8" ht="15.75" thickBot="1" x14ac:dyDescent="0.3">
      <c r="B9" s="12"/>
      <c r="C9" s="12"/>
      <c r="D9" s="13"/>
      <c r="E9" s="13"/>
      <c r="F9" s="13"/>
      <c r="G9" s="13"/>
      <c r="H9" s="13"/>
    </row>
    <row r="10" spans="1:8" ht="27" customHeight="1" x14ac:dyDescent="0.25">
      <c r="A10" s="31">
        <v>2</v>
      </c>
      <c r="B10" s="32" t="s">
        <v>2</v>
      </c>
      <c r="C10" s="33">
        <f>SUM(C11:C17)</f>
        <v>21905683.960000005</v>
      </c>
      <c r="D10" s="33">
        <f>SUM(D11:D17)</f>
        <v>16181859.499999998</v>
      </c>
      <c r="E10" s="33">
        <f t="shared" ref="E10:H10" si="1">SUM(E11:E17)</f>
        <v>18234940.41</v>
      </c>
      <c r="F10" s="33">
        <f t="shared" si="1"/>
        <v>21610069.020000003</v>
      </c>
      <c r="G10" s="33">
        <f t="shared" si="1"/>
        <v>22882928.779999997</v>
      </c>
      <c r="H10" s="33">
        <f t="shared" si="1"/>
        <v>20773030.760000002</v>
      </c>
    </row>
    <row r="11" spans="1:8" ht="34.5" customHeight="1" x14ac:dyDescent="0.25">
      <c r="A11" s="2"/>
      <c r="B11" s="8" t="s">
        <v>3</v>
      </c>
      <c r="C11" s="38">
        <v>8742325.4499999993</v>
      </c>
      <c r="D11" s="9">
        <v>5986077.0199999996</v>
      </c>
      <c r="E11" s="9">
        <v>7982579.21</v>
      </c>
      <c r="F11" s="9">
        <v>11407340.1</v>
      </c>
      <c r="G11" s="9">
        <v>12703927.65</v>
      </c>
      <c r="H11" s="9">
        <v>12097081.07</v>
      </c>
    </row>
    <row r="12" spans="1:8" ht="27" customHeight="1" x14ac:dyDescent="0.25">
      <c r="A12" s="2"/>
      <c r="B12" s="8" t="s">
        <v>4</v>
      </c>
      <c r="C12" s="9">
        <f>10230579.26</f>
        <v>10230579.26</v>
      </c>
      <c r="D12" s="9">
        <v>8465660.3599999994</v>
      </c>
      <c r="E12" s="9">
        <v>8385169.3099999996</v>
      </c>
      <c r="F12" s="9">
        <v>8439131.2100000009</v>
      </c>
      <c r="G12" s="9">
        <v>8359177.71</v>
      </c>
      <c r="H12" s="9">
        <v>8439177.7100000009</v>
      </c>
    </row>
    <row r="13" spans="1:8" ht="27" customHeight="1" x14ac:dyDescent="0.25">
      <c r="A13" s="2"/>
      <c r="B13" s="8" t="s">
        <v>5</v>
      </c>
      <c r="C13" s="9">
        <f>2731018.93</f>
        <v>2731018.93</v>
      </c>
      <c r="D13" s="9">
        <v>1566018.7</v>
      </c>
      <c r="E13" s="9">
        <v>1587087.27</v>
      </c>
      <c r="F13" s="9">
        <v>1536515.29</v>
      </c>
      <c r="G13" s="9">
        <v>1621070.86</v>
      </c>
      <c r="H13" s="9">
        <v>0</v>
      </c>
    </row>
    <row r="14" spans="1:8" ht="27" customHeight="1" x14ac:dyDescent="0.25">
      <c r="A14" s="2"/>
      <c r="B14" s="8" t="s">
        <v>21</v>
      </c>
      <c r="C14" s="9">
        <f>26954.72+7571.15+34033.84</f>
        <v>68559.709999999992</v>
      </c>
      <c r="D14" s="9">
        <f>6293.57+34316.83+29114.13</f>
        <v>69724.53</v>
      </c>
      <c r="E14" s="9">
        <f>33838.47+5909.62+30977.62</f>
        <v>70725.710000000006</v>
      </c>
      <c r="F14" s="9">
        <f>53516.76+7092.8+30417.62</f>
        <v>91027.180000000008</v>
      </c>
      <c r="G14" s="9">
        <f>25455.12+4295.45+64660.51</f>
        <v>94411.08</v>
      </c>
      <c r="H14" s="9">
        <f>81501.35+4223.38+24484.62</f>
        <v>110209.35</v>
      </c>
    </row>
    <row r="15" spans="1:8" ht="27" customHeight="1" x14ac:dyDescent="0.25">
      <c r="A15" s="2"/>
      <c r="B15" s="14" t="s">
        <v>22</v>
      </c>
      <c r="C15" s="18">
        <f>2080.7+0.4+818</f>
        <v>2899.1</v>
      </c>
      <c r="D15" s="9">
        <v>17336.72</v>
      </c>
      <c r="E15" s="9">
        <f>21707.68+386.6</f>
        <v>22094.28</v>
      </c>
      <c r="F15" s="9">
        <f>42810.3+300+456</f>
        <v>43566.3</v>
      </c>
      <c r="G15" s="9">
        <f>33237.94+180+340.37</f>
        <v>33758.310000000005</v>
      </c>
      <c r="H15" s="9">
        <f>45479.23+0+0</f>
        <v>45479.23</v>
      </c>
    </row>
    <row r="16" spans="1:8" ht="23.25" customHeight="1" x14ac:dyDescent="0.25">
      <c r="A16" s="2"/>
      <c r="B16" s="8" t="s">
        <v>6</v>
      </c>
      <c r="C16" s="19">
        <f>12176.9+47101.45</f>
        <v>59278.35</v>
      </c>
      <c r="D16" s="15">
        <f>22262.74+46825.52</f>
        <v>69088.259999999995</v>
      </c>
      <c r="E16" s="15">
        <v>169049.33</v>
      </c>
      <c r="F16" s="15">
        <f>47539.55+44949.39</f>
        <v>92488.94</v>
      </c>
      <c r="G16" s="41">
        <f>15384.13+55199.04</f>
        <v>70583.17</v>
      </c>
      <c r="H16" s="15">
        <f>32624.34+46551.59</f>
        <v>79175.929999999993</v>
      </c>
    </row>
    <row r="17" spans="1:10" ht="23.25" customHeight="1" thickBot="1" x14ac:dyDescent="0.3">
      <c r="A17" s="3"/>
      <c r="B17" s="10" t="s">
        <v>7</v>
      </c>
      <c r="C17" s="37">
        <v>71023.16</v>
      </c>
      <c r="D17" s="11">
        <v>7953.91</v>
      </c>
      <c r="E17" s="11">
        <v>18235.3</v>
      </c>
      <c r="F17" s="11">
        <v>0</v>
      </c>
      <c r="G17" s="11">
        <v>0</v>
      </c>
      <c r="H17" s="11">
        <v>1907.47</v>
      </c>
    </row>
    <row r="18" spans="1:10" ht="15.75" thickBot="1" x14ac:dyDescent="0.3">
      <c r="B18" s="12"/>
      <c r="C18" s="12"/>
      <c r="D18" s="13"/>
      <c r="E18" s="13"/>
      <c r="F18" s="13"/>
      <c r="G18" s="13"/>
      <c r="H18" s="13"/>
    </row>
    <row r="19" spans="1:10" ht="26.25" customHeight="1" x14ac:dyDescent="0.25">
      <c r="A19" s="34">
        <v>3</v>
      </c>
      <c r="B19" s="32" t="s">
        <v>23</v>
      </c>
      <c r="C19" s="35">
        <f>C20+C24+C28+C32+C36+C40+C43+C46+C50+C53+C56+C61+C65+C69</f>
        <v>19452610.871999998</v>
      </c>
      <c r="D19" s="35">
        <f t="shared" ref="D19:H19" si="2">D20+D24+D28+D32+D36+D40+D43+D46+D50+D53+D56+D61+D65+D69</f>
        <v>14191637.579999998</v>
      </c>
      <c r="E19" s="35">
        <f t="shared" si="2"/>
        <v>13018466.27</v>
      </c>
      <c r="F19" s="35">
        <f t="shared" si="2"/>
        <v>14827644.32</v>
      </c>
      <c r="G19" s="35">
        <f t="shared" si="2"/>
        <v>16382892.16</v>
      </c>
      <c r="H19" s="35">
        <f t="shared" si="2"/>
        <v>16942092.109999999</v>
      </c>
    </row>
    <row r="20" spans="1:10" ht="36.75" customHeight="1" x14ac:dyDescent="0.25">
      <c r="A20" s="4"/>
      <c r="B20" s="16" t="s">
        <v>36</v>
      </c>
      <c r="C20" s="17">
        <f>C21+C22+C23</f>
        <v>920604.71000000008</v>
      </c>
      <c r="D20" s="17">
        <f t="shared" ref="D20:H20" si="3">D21+D22+D23</f>
        <v>574098.16999999993</v>
      </c>
      <c r="E20" s="45">
        <f t="shared" si="3"/>
        <v>700241.90999999992</v>
      </c>
      <c r="F20" s="45">
        <f>F21+F22+F23</f>
        <v>712146.46</v>
      </c>
      <c r="G20" s="17">
        <f t="shared" ref="G20" si="4">G21+G22+G23</f>
        <v>688793.58</v>
      </c>
      <c r="H20" s="17">
        <f t="shared" si="3"/>
        <v>607088.57000000007</v>
      </c>
    </row>
    <row r="21" spans="1:10" ht="21.75" customHeight="1" x14ac:dyDescent="0.25">
      <c r="A21" s="4"/>
      <c r="B21" s="14" t="s">
        <v>8</v>
      </c>
      <c r="C21" s="18">
        <v>675510.6100000001</v>
      </c>
      <c r="D21" s="18">
        <v>403751.05999999994</v>
      </c>
      <c r="E21" s="46">
        <f>403545.2</f>
        <v>403545.2</v>
      </c>
      <c r="F21" s="46">
        <v>404259.3</v>
      </c>
      <c r="G21" s="19">
        <v>468084.12</v>
      </c>
      <c r="H21" s="19">
        <v>344591.61</v>
      </c>
      <c r="I21" s="42"/>
      <c r="J21" s="43"/>
    </row>
    <row r="22" spans="1:10" ht="21.75" customHeight="1" x14ac:dyDescent="0.25">
      <c r="A22" s="4"/>
      <c r="B22" s="14" t="s">
        <v>9</v>
      </c>
      <c r="C22" s="18">
        <v>245094.1</v>
      </c>
      <c r="D22" s="18">
        <v>170347.10999999993</v>
      </c>
      <c r="E22" s="46">
        <v>291715.70999999996</v>
      </c>
      <c r="F22" s="46">
        <v>304487.15999999997</v>
      </c>
      <c r="G22" s="19">
        <v>220709.46</v>
      </c>
      <c r="H22" s="19">
        <v>262496.96000000002</v>
      </c>
      <c r="I22" s="42"/>
      <c r="J22" s="43"/>
    </row>
    <row r="23" spans="1:10" ht="21.75" customHeight="1" x14ac:dyDescent="0.25">
      <c r="A23" s="4"/>
      <c r="B23" s="14" t="s">
        <v>27</v>
      </c>
      <c r="C23" s="18">
        <v>0</v>
      </c>
      <c r="D23" s="18">
        <v>0</v>
      </c>
      <c r="E23" s="46">
        <v>4981</v>
      </c>
      <c r="F23" s="46">
        <v>3400</v>
      </c>
      <c r="G23" s="19">
        <v>0</v>
      </c>
      <c r="H23" s="19">
        <v>0</v>
      </c>
      <c r="I23" s="42"/>
      <c r="J23" s="43"/>
    </row>
    <row r="24" spans="1:10" ht="32.25" customHeight="1" x14ac:dyDescent="0.25">
      <c r="A24" s="4"/>
      <c r="B24" s="50" t="s">
        <v>37</v>
      </c>
      <c r="C24" s="17">
        <f t="shared" ref="C24" si="5">C25+C26+C27</f>
        <v>561930.77999999991</v>
      </c>
      <c r="D24" s="17">
        <f>D25+D26+D27</f>
        <v>155486.21000000002</v>
      </c>
      <c r="E24" s="17">
        <f t="shared" ref="E24:H24" si="6">E25+E26+E27</f>
        <v>151025.18</v>
      </c>
      <c r="F24" s="17">
        <f>F25+F26+F27</f>
        <v>145019.71</v>
      </c>
      <c r="G24" s="17">
        <f t="shared" ref="G24" si="7">G25+G26+G27</f>
        <v>168544.39</v>
      </c>
      <c r="H24" s="17">
        <f t="shared" si="6"/>
        <v>181308.48</v>
      </c>
      <c r="I24" s="42"/>
      <c r="J24" s="43"/>
    </row>
    <row r="25" spans="1:10" ht="21.75" customHeight="1" x14ac:dyDescent="0.25">
      <c r="A25" s="4"/>
      <c r="B25" s="14" t="s">
        <v>8</v>
      </c>
      <c r="C25" s="18">
        <v>529708.43999999994</v>
      </c>
      <c r="D25" s="18">
        <v>114475.86000000002</v>
      </c>
      <c r="E25" s="18">
        <v>102429.75</v>
      </c>
      <c r="F25" s="18">
        <v>112896.77</v>
      </c>
      <c r="G25" s="19">
        <v>127275.33</v>
      </c>
      <c r="H25" s="19">
        <v>137541.85</v>
      </c>
      <c r="I25" s="42"/>
      <c r="J25" s="43"/>
    </row>
    <row r="26" spans="1:10" ht="21.75" customHeight="1" x14ac:dyDescent="0.25">
      <c r="A26" s="4"/>
      <c r="B26" s="8" t="s">
        <v>9</v>
      </c>
      <c r="C26" s="18">
        <v>32222.34</v>
      </c>
      <c r="D26" s="19">
        <v>41010.350000000006</v>
      </c>
      <c r="E26" s="19">
        <v>48595.43</v>
      </c>
      <c r="F26" s="19">
        <v>32122.94</v>
      </c>
      <c r="G26" s="19">
        <v>41269.06</v>
      </c>
      <c r="H26" s="19">
        <v>43766.63</v>
      </c>
    </row>
    <row r="27" spans="1:10" ht="21.75" customHeight="1" x14ac:dyDescent="0.25">
      <c r="A27" s="4"/>
      <c r="B27" s="8" t="s">
        <v>27</v>
      </c>
      <c r="C27" s="18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</row>
    <row r="28" spans="1:10" ht="21.75" customHeight="1" x14ac:dyDescent="0.25">
      <c r="A28" s="4"/>
      <c r="B28" s="48" t="s">
        <v>38</v>
      </c>
      <c r="C28" s="17">
        <f t="shared" ref="C28" si="8">C29+C30+C31</f>
        <v>313104.44000000006</v>
      </c>
      <c r="D28" s="21">
        <f>D29+D30+D31</f>
        <v>92334.099999999977</v>
      </c>
      <c r="E28" s="21">
        <f t="shared" ref="E28:H28" si="9">E29+E30+E31</f>
        <v>168583.7</v>
      </c>
      <c r="F28" s="21">
        <f>F29+F30+F31</f>
        <v>101914.35</v>
      </c>
      <c r="G28" s="21">
        <f t="shared" ref="G28" si="10">G29+G30+G31</f>
        <v>97069.040000000008</v>
      </c>
      <c r="H28" s="21">
        <f t="shared" si="9"/>
        <v>88442.670000000013</v>
      </c>
    </row>
    <row r="29" spans="1:10" ht="21.75" customHeight="1" x14ac:dyDescent="0.25">
      <c r="A29" s="4"/>
      <c r="B29" s="8" t="s">
        <v>8</v>
      </c>
      <c r="C29" s="18">
        <v>259992.50000000006</v>
      </c>
      <c r="D29" s="19">
        <v>54263.01999999999</v>
      </c>
      <c r="E29" s="19">
        <v>130490.83</v>
      </c>
      <c r="F29" s="19">
        <v>66046.63</v>
      </c>
      <c r="G29" s="19">
        <v>64149.82</v>
      </c>
      <c r="H29" s="19">
        <v>54683.05</v>
      </c>
      <c r="I29" s="42"/>
    </row>
    <row r="30" spans="1:10" ht="21.75" customHeight="1" x14ac:dyDescent="0.25">
      <c r="A30" s="4"/>
      <c r="B30" s="8" t="s">
        <v>9</v>
      </c>
      <c r="C30" s="18">
        <v>53111.94000000001</v>
      </c>
      <c r="D30" s="19">
        <v>38071.079999999994</v>
      </c>
      <c r="E30" s="19">
        <v>38092.870000000003</v>
      </c>
      <c r="F30" s="19">
        <v>35867.72</v>
      </c>
      <c r="G30" s="19">
        <v>32919.22</v>
      </c>
      <c r="H30" s="19">
        <v>33759.620000000003</v>
      </c>
      <c r="I30" s="42"/>
    </row>
    <row r="31" spans="1:10" ht="21.75" customHeight="1" x14ac:dyDescent="0.25">
      <c r="A31" s="4"/>
      <c r="B31" s="8" t="s">
        <v>27</v>
      </c>
      <c r="C31" s="18">
        <v>0</v>
      </c>
      <c r="D31" s="19">
        <v>0</v>
      </c>
      <c r="E31" s="19">
        <v>0</v>
      </c>
      <c r="F31" s="19">
        <v>0</v>
      </c>
      <c r="G31" s="19">
        <v>0</v>
      </c>
      <c r="H31" s="19">
        <v>0</v>
      </c>
    </row>
    <row r="32" spans="1:10" ht="25.5" customHeight="1" x14ac:dyDescent="0.25">
      <c r="A32" s="4"/>
      <c r="B32" s="49" t="s">
        <v>39</v>
      </c>
      <c r="C32" s="17">
        <f t="shared" ref="C32" si="11">C33+C34+C35</f>
        <v>139286.34000000003</v>
      </c>
      <c r="D32" s="21">
        <f>D33+D34+D35</f>
        <v>200876.51000000004</v>
      </c>
      <c r="E32" s="21">
        <f t="shared" ref="E32:H32" si="12">E33+E34+E35</f>
        <v>92235.28</v>
      </c>
      <c r="F32" s="21">
        <f>F33+F34+F35</f>
        <v>100762.42</v>
      </c>
      <c r="G32" s="21">
        <f t="shared" ref="G32" si="13">G33+G34+G35</f>
        <v>120253.57999999999</v>
      </c>
      <c r="H32" s="21">
        <f t="shared" si="12"/>
        <v>92909.48</v>
      </c>
    </row>
    <row r="33" spans="1:8" ht="21.75" customHeight="1" x14ac:dyDescent="0.25">
      <c r="A33" s="4"/>
      <c r="B33" s="8" t="s">
        <v>8</v>
      </c>
      <c r="C33" s="18">
        <v>79094.05</v>
      </c>
      <c r="D33" s="19">
        <v>163020.53000000003</v>
      </c>
      <c r="E33" s="19">
        <v>56448.52</v>
      </c>
      <c r="F33" s="19">
        <v>62410.080000000002</v>
      </c>
      <c r="G33" s="19">
        <v>85312.7</v>
      </c>
      <c r="H33" s="19">
        <v>58734.34</v>
      </c>
    </row>
    <row r="34" spans="1:8" ht="21.75" customHeight="1" x14ac:dyDescent="0.25">
      <c r="A34" s="4"/>
      <c r="B34" s="8" t="s">
        <v>9</v>
      </c>
      <c r="C34" s="18">
        <v>60192.290000000008</v>
      </c>
      <c r="D34" s="19">
        <v>37855.980000000003</v>
      </c>
      <c r="E34" s="19">
        <v>35786.76</v>
      </c>
      <c r="F34" s="19">
        <v>38352.339999999997</v>
      </c>
      <c r="G34" s="19">
        <v>34940.879999999997</v>
      </c>
      <c r="H34" s="19">
        <v>34175.14</v>
      </c>
    </row>
    <row r="35" spans="1:8" ht="21.75" customHeight="1" x14ac:dyDescent="0.25">
      <c r="A35" s="4"/>
      <c r="B35" s="8" t="s">
        <v>27</v>
      </c>
      <c r="C35" s="18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</row>
    <row r="36" spans="1:8" ht="29.25" customHeight="1" x14ac:dyDescent="0.25">
      <c r="A36" s="4"/>
      <c r="B36" s="22" t="s">
        <v>40</v>
      </c>
      <c r="C36" s="17">
        <f t="shared" ref="C36" si="14">C37+C38+C39</f>
        <v>101316.47000000002</v>
      </c>
      <c r="D36" s="21">
        <f>D37+D38+D39</f>
        <v>160655.76</v>
      </c>
      <c r="E36" s="21">
        <f t="shared" ref="E36:H36" si="15">E37+E38+E39</f>
        <v>115328.52</v>
      </c>
      <c r="F36" s="21">
        <f>F37+F38+F39</f>
        <v>167583.1</v>
      </c>
      <c r="G36" s="21">
        <f t="shared" ref="G36" si="16">G37+G38+G39</f>
        <v>96469.34</v>
      </c>
      <c r="H36" s="21">
        <f t="shared" si="15"/>
        <v>225965.9</v>
      </c>
    </row>
    <row r="37" spans="1:8" ht="21.75" customHeight="1" x14ac:dyDescent="0.25">
      <c r="A37" s="4"/>
      <c r="B37" s="8" t="s">
        <v>8</v>
      </c>
      <c r="C37" s="18">
        <v>64164.430000000008</v>
      </c>
      <c r="D37" s="19">
        <v>122396.29000000001</v>
      </c>
      <c r="E37" s="19">
        <v>75626.990000000005</v>
      </c>
      <c r="F37" s="19">
        <v>39242.550000000003</v>
      </c>
      <c r="G37" s="19">
        <v>62195.78</v>
      </c>
      <c r="H37" s="19">
        <v>194044.06</v>
      </c>
    </row>
    <row r="38" spans="1:8" ht="21.75" customHeight="1" x14ac:dyDescent="0.25">
      <c r="A38" s="4"/>
      <c r="B38" s="8" t="s">
        <v>9</v>
      </c>
      <c r="C38" s="18">
        <v>37152.040000000008</v>
      </c>
      <c r="D38" s="19">
        <v>38259.470000000008</v>
      </c>
      <c r="E38" s="19">
        <v>39701.53</v>
      </c>
      <c r="F38" s="19">
        <v>128340.55</v>
      </c>
      <c r="G38" s="19">
        <v>34273.56</v>
      </c>
      <c r="H38" s="19">
        <v>31921.84</v>
      </c>
    </row>
    <row r="39" spans="1:8" ht="21.75" customHeight="1" x14ac:dyDescent="0.25">
      <c r="A39" s="4"/>
      <c r="B39" s="14" t="s">
        <v>27</v>
      </c>
      <c r="C39" s="39">
        <v>0</v>
      </c>
      <c r="D39" s="23">
        <v>0</v>
      </c>
      <c r="E39" s="23">
        <v>0</v>
      </c>
      <c r="F39" s="19">
        <v>0</v>
      </c>
      <c r="G39" s="23">
        <v>0</v>
      </c>
      <c r="H39" s="23">
        <v>0</v>
      </c>
    </row>
    <row r="40" spans="1:8" ht="33.75" customHeight="1" x14ac:dyDescent="0.25">
      <c r="A40" s="4"/>
      <c r="B40" s="20" t="s">
        <v>10</v>
      </c>
      <c r="C40" s="17">
        <f t="shared" ref="C40" si="17">C41+C42</f>
        <v>95911.48000000001</v>
      </c>
      <c r="D40" s="21">
        <f>D41+D42</f>
        <v>93774.250000000015</v>
      </c>
      <c r="E40" s="21">
        <f t="shared" ref="E40:H40" si="18">E41+E42</f>
        <v>75638.739999999991</v>
      </c>
      <c r="F40" s="21">
        <f>F41+F42</f>
        <v>123503.79000000001</v>
      </c>
      <c r="G40" s="21">
        <f t="shared" ref="G40" si="19">G41+G42</f>
        <v>92080.909999999989</v>
      </c>
      <c r="H40" s="21">
        <f t="shared" si="18"/>
        <v>75898.680000000008</v>
      </c>
    </row>
    <row r="41" spans="1:8" ht="21.75" customHeight="1" x14ac:dyDescent="0.25">
      <c r="A41" s="4"/>
      <c r="B41" s="8" t="s">
        <v>8</v>
      </c>
      <c r="C41" s="18">
        <v>82388.140000000014</v>
      </c>
      <c r="D41" s="19">
        <v>73686.000000000015</v>
      </c>
      <c r="E41" s="19">
        <v>60139.42</v>
      </c>
      <c r="F41" s="19">
        <v>101495.16</v>
      </c>
      <c r="G41" s="19">
        <v>79854.539999999994</v>
      </c>
      <c r="H41" s="19">
        <v>59989.91</v>
      </c>
    </row>
    <row r="42" spans="1:8" ht="21.75" customHeight="1" x14ac:dyDescent="0.25">
      <c r="A42" s="4"/>
      <c r="B42" s="8" t="s">
        <v>9</v>
      </c>
      <c r="C42" s="18">
        <v>13523.34</v>
      </c>
      <c r="D42" s="19">
        <v>20088.25</v>
      </c>
      <c r="E42" s="19">
        <v>15499.32</v>
      </c>
      <c r="F42" s="19">
        <v>22008.63</v>
      </c>
      <c r="G42" s="19">
        <v>12226.37</v>
      </c>
      <c r="H42" s="19">
        <v>15908.77</v>
      </c>
    </row>
    <row r="43" spans="1:8" ht="32.25" customHeight="1" x14ac:dyDescent="0.25">
      <c r="A43" s="4"/>
      <c r="B43" s="22" t="s">
        <v>41</v>
      </c>
      <c r="C43" s="17">
        <f t="shared" ref="C43" si="20">C44+C45</f>
        <v>1516101.0000000002</v>
      </c>
      <c r="D43" s="21">
        <f>D44+D45</f>
        <v>758232.5199999999</v>
      </c>
      <c r="E43" s="21">
        <f t="shared" ref="E43:H43" si="21">E44+E45</f>
        <v>554060.58000000007</v>
      </c>
      <c r="F43" s="21">
        <f>F44+F45</f>
        <v>1127177.6200000001</v>
      </c>
      <c r="G43" s="21">
        <f t="shared" ref="G43" si="22">G44+G45</f>
        <v>384046.5</v>
      </c>
      <c r="H43" s="21">
        <f t="shared" si="21"/>
        <v>213988.93</v>
      </c>
    </row>
    <row r="44" spans="1:8" ht="21.75" customHeight="1" x14ac:dyDescent="0.25">
      <c r="A44" s="4"/>
      <c r="B44" s="8" t="s">
        <v>8</v>
      </c>
      <c r="C44" s="18">
        <v>419650.01</v>
      </c>
      <c r="D44" s="19">
        <v>253212.98999999996</v>
      </c>
      <c r="E44" s="19">
        <v>322147.84000000003</v>
      </c>
      <c r="F44" s="19">
        <v>234586.81</v>
      </c>
      <c r="G44" s="19">
        <v>251263.26</v>
      </c>
      <c r="H44" s="19">
        <v>172836.04</v>
      </c>
    </row>
    <row r="45" spans="1:8" ht="21.75" customHeight="1" x14ac:dyDescent="0.25">
      <c r="A45" s="4"/>
      <c r="B45" s="8" t="s">
        <v>9</v>
      </c>
      <c r="C45" s="18">
        <v>1096450.9900000002</v>
      </c>
      <c r="D45" s="19">
        <v>505019.52999999997</v>
      </c>
      <c r="E45" s="19">
        <v>231912.74</v>
      </c>
      <c r="F45" s="19">
        <v>892590.81</v>
      </c>
      <c r="G45" s="19">
        <v>132783.24</v>
      </c>
      <c r="H45" s="19">
        <v>41152.89</v>
      </c>
    </row>
    <row r="46" spans="1:8" ht="30.75" customHeight="1" x14ac:dyDescent="0.25">
      <c r="A46" s="4"/>
      <c r="B46" s="16" t="s">
        <v>11</v>
      </c>
      <c r="C46" s="17">
        <f t="shared" ref="C46" si="23">C47+C48+C49</f>
        <v>265038.46000000002</v>
      </c>
      <c r="D46" s="21">
        <f>D47+D48+D49</f>
        <v>259046.28</v>
      </c>
      <c r="E46" s="21">
        <f t="shared" ref="E46:H46" si="24">E47+E48+E49</f>
        <v>231457.68</v>
      </c>
      <c r="F46" s="45">
        <f>F47+F48+F49</f>
        <v>244369.32</v>
      </c>
      <c r="G46" s="21">
        <f t="shared" ref="G46" si="25">G47+G48+G49</f>
        <v>271147.15000000002</v>
      </c>
      <c r="H46" s="21">
        <f t="shared" si="24"/>
        <v>229401.02999999997</v>
      </c>
    </row>
    <row r="47" spans="1:8" ht="21.75" customHeight="1" x14ac:dyDescent="0.25">
      <c r="A47" s="4"/>
      <c r="B47" s="14" t="s">
        <v>8</v>
      </c>
      <c r="C47" s="39">
        <v>175278.44000000006</v>
      </c>
      <c r="D47" s="23">
        <v>155695.44</v>
      </c>
      <c r="E47" s="23">
        <v>133291.31</v>
      </c>
      <c r="F47" s="46">
        <v>90582.92</v>
      </c>
      <c r="G47" s="23">
        <v>170550.04</v>
      </c>
      <c r="H47" s="23">
        <v>140629.85999999999</v>
      </c>
    </row>
    <row r="48" spans="1:8" ht="21.75" customHeight="1" x14ac:dyDescent="0.25">
      <c r="A48" s="4"/>
      <c r="B48" s="14" t="s">
        <v>9</v>
      </c>
      <c r="C48" s="39">
        <v>89760.019999999975</v>
      </c>
      <c r="D48" s="23">
        <v>103350.84</v>
      </c>
      <c r="E48" s="23">
        <v>98166.37</v>
      </c>
      <c r="F48" s="46">
        <v>152988.4</v>
      </c>
      <c r="G48" s="23">
        <v>100597.11</v>
      </c>
      <c r="H48" s="23">
        <v>88771.17</v>
      </c>
    </row>
    <row r="49" spans="1:8" ht="21.75" customHeight="1" x14ac:dyDescent="0.25">
      <c r="A49" s="4"/>
      <c r="B49" s="14" t="s">
        <v>27</v>
      </c>
      <c r="C49" s="39">
        <v>0</v>
      </c>
      <c r="D49" s="23">
        <v>0</v>
      </c>
      <c r="E49" s="23">
        <v>0</v>
      </c>
      <c r="F49" s="46">
        <v>798</v>
      </c>
      <c r="G49" s="23">
        <v>0</v>
      </c>
      <c r="H49" s="23">
        <v>0</v>
      </c>
    </row>
    <row r="50" spans="1:8" ht="29.25" customHeight="1" x14ac:dyDescent="0.25">
      <c r="A50" s="4"/>
      <c r="B50" s="24" t="s">
        <v>12</v>
      </c>
      <c r="C50" s="17">
        <f t="shared" ref="C50" si="26">C51+C52</f>
        <v>178457.84000000003</v>
      </c>
      <c r="D50" s="21">
        <f>D51+D52</f>
        <v>132391.76</v>
      </c>
      <c r="E50" s="21">
        <f t="shared" ref="E50:H50" si="27">E51+E52</f>
        <v>36958.200000000004</v>
      </c>
      <c r="F50" s="21">
        <f>F51+F52</f>
        <v>876.5</v>
      </c>
      <c r="G50" s="21">
        <f t="shared" ref="G50" si="28">G51+G52</f>
        <v>1272.25</v>
      </c>
      <c r="H50" s="21">
        <f t="shared" si="27"/>
        <v>0</v>
      </c>
    </row>
    <row r="51" spans="1:8" ht="21.75" customHeight="1" x14ac:dyDescent="0.25">
      <c r="A51" s="4"/>
      <c r="B51" s="14" t="s">
        <v>8</v>
      </c>
      <c r="C51" s="18">
        <v>63346.520000000011</v>
      </c>
      <c r="D51" s="19">
        <v>16186.71</v>
      </c>
      <c r="E51" s="19">
        <v>736.76</v>
      </c>
      <c r="F51" s="19">
        <v>0</v>
      </c>
      <c r="G51" s="19">
        <v>0</v>
      </c>
      <c r="H51" s="19">
        <v>0</v>
      </c>
    </row>
    <row r="52" spans="1:8" ht="21.75" customHeight="1" x14ac:dyDescent="0.25">
      <c r="A52" s="4"/>
      <c r="B52" s="14" t="s">
        <v>9</v>
      </c>
      <c r="C52" s="18">
        <v>115111.32</v>
      </c>
      <c r="D52" s="19">
        <v>116205.05</v>
      </c>
      <c r="E52" s="19">
        <v>36221.440000000002</v>
      </c>
      <c r="F52" s="19">
        <v>876.5</v>
      </c>
      <c r="G52" s="19">
        <v>1272.25</v>
      </c>
      <c r="H52" s="19">
        <v>0</v>
      </c>
    </row>
    <row r="53" spans="1:8" ht="21.75" customHeight="1" x14ac:dyDescent="0.25">
      <c r="A53" s="4"/>
      <c r="B53" s="24" t="s">
        <v>42</v>
      </c>
      <c r="C53" s="17">
        <v>0</v>
      </c>
      <c r="D53" s="21">
        <v>0</v>
      </c>
      <c r="E53" s="21">
        <f t="shared" ref="E53:H53" si="29">E54+E55</f>
        <v>0</v>
      </c>
      <c r="F53" s="21">
        <f>F54+F55</f>
        <v>1032194.2</v>
      </c>
      <c r="G53" s="21">
        <f t="shared" ref="G53" si="30">G54+G55</f>
        <v>2856194.88</v>
      </c>
      <c r="H53" s="21">
        <f t="shared" si="29"/>
        <v>4382457.6099999994</v>
      </c>
    </row>
    <row r="54" spans="1:8" ht="21.75" customHeight="1" x14ac:dyDescent="0.25">
      <c r="A54" s="4"/>
      <c r="B54" s="14" t="s">
        <v>8</v>
      </c>
      <c r="C54" s="18">
        <v>0</v>
      </c>
      <c r="D54" s="19">
        <v>0</v>
      </c>
      <c r="E54" s="19">
        <v>0</v>
      </c>
      <c r="F54" s="19">
        <v>0</v>
      </c>
      <c r="G54" s="19">
        <v>0</v>
      </c>
      <c r="H54" s="19">
        <v>1228.31</v>
      </c>
    </row>
    <row r="55" spans="1:8" ht="21.75" customHeight="1" x14ac:dyDescent="0.25">
      <c r="A55" s="4"/>
      <c r="B55" s="14" t="s">
        <v>9</v>
      </c>
      <c r="C55" s="18">
        <v>0</v>
      </c>
      <c r="D55" s="19">
        <v>0</v>
      </c>
      <c r="E55" s="19">
        <v>0</v>
      </c>
      <c r="F55" s="19">
        <v>1032194.2</v>
      </c>
      <c r="G55" s="19">
        <v>2856194.88</v>
      </c>
      <c r="H55" s="19">
        <v>4381229.3</v>
      </c>
    </row>
    <row r="56" spans="1:8" ht="21.75" customHeight="1" x14ac:dyDescent="0.25">
      <c r="A56" s="4"/>
      <c r="B56" s="24" t="s">
        <v>43</v>
      </c>
      <c r="C56" s="45">
        <f>SUM(C57:C60)</f>
        <v>2797573.39</v>
      </c>
      <c r="D56" s="45">
        <f>SUM(D57:D60)</f>
        <v>1473606.91</v>
      </c>
      <c r="E56" s="45">
        <f>SUM(E57:E60)</f>
        <v>1413771.19</v>
      </c>
      <c r="F56" s="45">
        <f>SUM(F57:F60)</f>
        <v>1764572.77</v>
      </c>
      <c r="G56" s="45">
        <f>SUM(G57:G60)</f>
        <v>1770742.39</v>
      </c>
      <c r="H56" s="45">
        <f t="shared" ref="H56" si="31">SUM(H57:H60)</f>
        <v>113582</v>
      </c>
    </row>
    <row r="57" spans="1:8" ht="21.75" customHeight="1" x14ac:dyDescent="0.25">
      <c r="A57" s="4"/>
      <c r="B57" s="14" t="s">
        <v>8</v>
      </c>
      <c r="C57" s="46">
        <v>135351.59</v>
      </c>
      <c r="D57" s="46">
        <v>115587.73999999999</v>
      </c>
      <c r="E57" s="46">
        <v>59041.54</v>
      </c>
      <c r="F57" s="46">
        <v>60667.1</v>
      </c>
      <c r="G57" s="46">
        <v>85706.8</v>
      </c>
      <c r="H57" s="46">
        <v>67129.88</v>
      </c>
    </row>
    <row r="58" spans="1:8" ht="21.75" customHeight="1" x14ac:dyDescent="0.25">
      <c r="A58" s="4"/>
      <c r="B58" s="14" t="s">
        <v>24</v>
      </c>
      <c r="C58" s="47">
        <v>2602619.4900000002</v>
      </c>
      <c r="D58" s="46">
        <v>1311887.8</v>
      </c>
      <c r="E58" s="46">
        <v>1272047.01</v>
      </c>
      <c r="F58" s="46">
        <v>1656811.49</v>
      </c>
      <c r="G58" s="46">
        <v>1639284.14</v>
      </c>
      <c r="H58" s="46">
        <v>0</v>
      </c>
    </row>
    <row r="59" spans="1:8" ht="21.75" customHeight="1" x14ac:dyDescent="0.25">
      <c r="A59" s="4"/>
      <c r="B59" s="14" t="s">
        <v>9</v>
      </c>
      <c r="C59" s="46">
        <v>3523.59</v>
      </c>
      <c r="D59" s="46">
        <v>3552.65</v>
      </c>
      <c r="E59" s="46">
        <f>3260.28+36843.64</f>
        <v>40103.919999999998</v>
      </c>
      <c r="F59" s="46">
        <f>3537.01+384.45</f>
        <v>3921.46</v>
      </c>
      <c r="G59" s="46">
        <f>191.82+1903.16</f>
        <v>2094.98</v>
      </c>
      <c r="H59" s="46">
        <f>2595.27+200.38</f>
        <v>2795.65</v>
      </c>
    </row>
    <row r="60" spans="1:8" ht="28.5" customHeight="1" x14ac:dyDescent="0.25">
      <c r="A60" s="4"/>
      <c r="B60" s="14" t="s">
        <v>26</v>
      </c>
      <c r="C60" s="46">
        <v>56078.720000000001</v>
      </c>
      <c r="D60" s="46">
        <v>42578.720000000001</v>
      </c>
      <c r="E60" s="46">
        <v>42578.720000000001</v>
      </c>
      <c r="F60" s="46">
        <v>43172.72</v>
      </c>
      <c r="G60" s="46">
        <v>43656.47</v>
      </c>
      <c r="H60" s="46">
        <v>43656.47</v>
      </c>
    </row>
    <row r="61" spans="1:8" ht="21.75" customHeight="1" x14ac:dyDescent="0.25">
      <c r="A61" s="4"/>
      <c r="B61" s="24" t="s">
        <v>13</v>
      </c>
      <c r="C61" s="45">
        <f>SUM(C62:C64)</f>
        <v>10550727.362</v>
      </c>
      <c r="D61" s="45">
        <f>SUM(D62:D64)</f>
        <v>9005709.6999999974</v>
      </c>
      <c r="E61" s="45">
        <f t="shared" ref="E61:H61" si="32">SUM(E62:E64)</f>
        <v>8228156.2000000002</v>
      </c>
      <c r="F61" s="45">
        <f>SUM(F62:F64)</f>
        <v>7974987.4500000002</v>
      </c>
      <c r="G61" s="45">
        <f t="shared" ref="G61" si="33">SUM(G62:G64)</f>
        <v>8466293.6799999997</v>
      </c>
      <c r="H61" s="45">
        <f t="shared" si="32"/>
        <v>9335206.4700000007</v>
      </c>
    </row>
    <row r="62" spans="1:8" ht="21.75" customHeight="1" x14ac:dyDescent="0.25">
      <c r="A62" s="4"/>
      <c r="B62" s="14" t="s">
        <v>8</v>
      </c>
      <c r="C62" s="46">
        <v>1018225.4519999998</v>
      </c>
      <c r="D62" s="46">
        <v>210484.16000000003</v>
      </c>
      <c r="E62" s="46">
        <v>222039.18</v>
      </c>
      <c r="F62" s="46">
        <v>213062.04</v>
      </c>
      <c r="G62" s="46">
        <v>235513.08999999997</v>
      </c>
      <c r="H62" s="46">
        <v>199629.88000000003</v>
      </c>
    </row>
    <row r="63" spans="1:8" ht="30" customHeight="1" x14ac:dyDescent="0.25">
      <c r="A63" s="4"/>
      <c r="B63" s="14" t="s">
        <v>25</v>
      </c>
      <c r="C63" s="47">
        <v>9482218.9900000002</v>
      </c>
      <c r="D63" s="46">
        <v>8741438.2699999977</v>
      </c>
      <c r="E63" s="46">
        <v>7985999.8200000003</v>
      </c>
      <c r="F63" s="46">
        <v>7671271.1600000001</v>
      </c>
      <c r="G63" s="46">
        <v>8206163.6600000001</v>
      </c>
      <c r="H63" s="46">
        <v>9052998.6199999992</v>
      </c>
    </row>
    <row r="64" spans="1:8" ht="21.75" customHeight="1" x14ac:dyDescent="0.25">
      <c r="A64" s="4"/>
      <c r="B64" s="14" t="s">
        <v>9</v>
      </c>
      <c r="C64" s="46">
        <v>50282.92</v>
      </c>
      <c r="D64" s="46">
        <v>53787.27</v>
      </c>
      <c r="E64" s="46">
        <f>19288.75+828.45</f>
        <v>20117.2</v>
      </c>
      <c r="F64" s="46">
        <v>90654.25</v>
      </c>
      <c r="G64" s="46">
        <f>22062.93+2554</f>
        <v>24616.93</v>
      </c>
      <c r="H64" s="46">
        <v>82577.97</v>
      </c>
    </row>
    <row r="65" spans="1:8" ht="21.75" customHeight="1" x14ac:dyDescent="0.25">
      <c r="A65" s="4"/>
      <c r="B65" s="24" t="s">
        <v>14</v>
      </c>
      <c r="C65" s="45">
        <f t="shared" ref="C65" si="34">SUM(C66:C68)</f>
        <v>2012558.5999999987</v>
      </c>
      <c r="D65" s="45">
        <f>SUM(D66:D68)</f>
        <v>1285425.4099999997</v>
      </c>
      <c r="E65" s="45">
        <f>SUM(E66:E68)</f>
        <v>1213337</v>
      </c>
      <c r="F65" s="45">
        <f>SUM(F66:F68)</f>
        <v>1332536.6299999999</v>
      </c>
      <c r="G65" s="45">
        <f>SUM(G66:G68)</f>
        <v>1369984.47</v>
      </c>
      <c r="H65" s="45">
        <f t="shared" ref="H65" si="35">SUM(H66:H68)</f>
        <v>1395842.29</v>
      </c>
    </row>
    <row r="66" spans="1:8" ht="21.75" customHeight="1" x14ac:dyDescent="0.25">
      <c r="A66" s="4"/>
      <c r="B66" s="14" t="s">
        <v>8</v>
      </c>
      <c r="C66" s="46">
        <v>1731740.5499999986</v>
      </c>
      <c r="D66" s="46">
        <v>1090810.9899999998</v>
      </c>
      <c r="E66" s="46">
        <v>1028736.87</v>
      </c>
      <c r="F66" s="46">
        <v>1108130.8799999999</v>
      </c>
      <c r="G66" s="46">
        <v>1232377.95</v>
      </c>
      <c r="H66" s="46">
        <v>1078504.27</v>
      </c>
    </row>
    <row r="67" spans="1:8" ht="21.75" customHeight="1" thickBot="1" x14ac:dyDescent="0.3">
      <c r="A67" s="5"/>
      <c r="B67" s="25" t="s">
        <v>9</v>
      </c>
      <c r="C67" s="26">
        <v>280818.05</v>
      </c>
      <c r="D67" s="26">
        <v>194614.42</v>
      </c>
      <c r="E67" s="26">
        <v>127073.12999999995</v>
      </c>
      <c r="F67" s="26">
        <v>211866.45</v>
      </c>
      <c r="G67" s="26">
        <v>131324.51999999999</v>
      </c>
      <c r="H67" s="26">
        <v>139338.02000000002</v>
      </c>
    </row>
    <row r="68" spans="1:8" ht="21.75" customHeight="1" x14ac:dyDescent="0.25">
      <c r="A68" s="7"/>
      <c r="B68" s="14" t="s">
        <v>27</v>
      </c>
      <c r="C68" s="46">
        <v>0</v>
      </c>
      <c r="D68" s="46">
        <v>0</v>
      </c>
      <c r="E68" s="46">
        <v>57527</v>
      </c>
      <c r="F68" s="46">
        <v>12539.3</v>
      </c>
      <c r="G68" s="46">
        <v>6282</v>
      </c>
      <c r="H68" s="46">
        <v>178000</v>
      </c>
    </row>
    <row r="69" spans="1:8" ht="21.75" customHeight="1" x14ac:dyDescent="0.25">
      <c r="A69" s="6"/>
      <c r="B69" s="16" t="s">
        <v>29</v>
      </c>
      <c r="C69" s="17">
        <v>0</v>
      </c>
      <c r="D69" s="27">
        <v>0</v>
      </c>
      <c r="E69" s="27">
        <v>37672.089999999997</v>
      </c>
      <c r="F69" s="27">
        <v>0</v>
      </c>
      <c r="G69" s="27">
        <v>0</v>
      </c>
      <c r="H69" s="27">
        <v>0</v>
      </c>
    </row>
    <row r="70" spans="1:8" ht="10.5" customHeight="1" x14ac:dyDescent="0.25">
      <c r="B70" s="28"/>
      <c r="C70" s="28"/>
      <c r="D70" s="13"/>
      <c r="E70" s="13"/>
      <c r="F70" s="13"/>
      <c r="G70" s="13"/>
      <c r="H70" s="13"/>
    </row>
    <row r="71" spans="1:8" x14ac:dyDescent="0.25">
      <c r="D71" s="40"/>
      <c r="E71" s="40"/>
    </row>
    <row r="72" spans="1:8" x14ac:dyDescent="0.25">
      <c r="E72" s="36"/>
    </row>
    <row r="73" spans="1:8" x14ac:dyDescent="0.25">
      <c r="E73" s="36"/>
    </row>
    <row r="74" spans="1:8" x14ac:dyDescent="0.25">
      <c r="E74" s="36"/>
    </row>
    <row r="75" spans="1:8" x14ac:dyDescent="0.25">
      <c r="E75" s="36"/>
    </row>
    <row r="76" spans="1:8" x14ac:dyDescent="0.25">
      <c r="E76" s="36"/>
    </row>
    <row r="77" spans="1:8" x14ac:dyDescent="0.25">
      <c r="E77" s="36"/>
    </row>
    <row r="78" spans="1:8" x14ac:dyDescent="0.25">
      <c r="E78" s="36"/>
    </row>
    <row r="79" spans="1:8" x14ac:dyDescent="0.25">
      <c r="B79" s="1" t="s">
        <v>35</v>
      </c>
      <c r="E79" s="36"/>
    </row>
  </sheetData>
  <sheetProtection formatCells="0" formatColumns="0" formatRows="0" insertColumns="0" insertRows="0" insertHyperlinks="0" deleteColumns="0" deleteRows="0" sort="0" autoFilter="0" pivotTables="0"/>
  <pageMargins left="0.32500000000000001" right="0.15625" top="1.1578124999999999" bottom="0.66666666666666663" header="0.31496062000000002" footer="0.31496062000000002"/>
  <pageSetup paperSize="9" scale="75" orientation="landscape" r:id="rId1"/>
  <headerFooter>
    <oddHeader xml:space="preserve">&amp;C&amp;G&amp;R&amp;"Arial,Normal"&amp;10
Contrato de Gestão 001/2011 - SEAD / OVG
Execução Orçamentária Mensal
Regime de Apurção 2019
&amp;7Dados retificados  junho  2020&amp;10 
</oddHeader>
    <oddFooter>&amp;C&amp;P de &amp;N</oddFooter>
  </headerFooter>
  <rowBreaks count="1" manualBreakCount="1">
    <brk id="18" max="16383" man="1"/>
  </rowBreaks>
  <ignoredErrors>
    <ignoredError sqref="C65:H65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Maio</vt:lpstr>
      <vt:lpstr>Planilha1</vt:lpstr>
      <vt:lpstr>Maio!Area_de_impressao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Barsanulfo da Silva</dc:creator>
  <cp:lastModifiedBy>Murilo Lopes Figueiredo</cp:lastModifiedBy>
  <cp:lastPrinted>2020-06-18T18:07:23Z</cp:lastPrinted>
  <dcterms:created xsi:type="dcterms:W3CDTF">2019-01-07T12:23:29Z</dcterms:created>
  <dcterms:modified xsi:type="dcterms:W3CDTF">2020-10-20T14:00:20Z</dcterms:modified>
</cp:coreProperties>
</file>