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ecmi\GECMI 2020\Publicações Site\Novo Site\Orçamento mensal e anual\Execução orçamentária\"/>
    </mc:Choice>
  </mc:AlternateContent>
  <xr:revisionPtr revIDLastSave="0" documentId="8_{3BBB9D7D-B682-4D5F-9C1D-6365CC73850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jan a jun" sheetId="4" r:id="rId1"/>
  </sheets>
  <definedNames>
    <definedName name="_xlnm.Print_Area" localSheetId="0">'jan a jun'!$A$1:$H$73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4" l="1"/>
  <c r="H2" i="4"/>
  <c r="H15" i="4"/>
  <c r="H14" i="4"/>
  <c r="C2" i="4" l="1"/>
  <c r="H66" i="4" l="1"/>
  <c r="H61" i="4"/>
  <c r="H16" i="4"/>
  <c r="H10" i="4" s="1"/>
  <c r="G66" i="4" l="1"/>
  <c r="G61" i="4"/>
  <c r="E53" i="4"/>
  <c r="G15" i="4"/>
  <c r="G14" i="4"/>
  <c r="G10" i="4" l="1"/>
  <c r="H68" i="4"/>
  <c r="G68" i="4"/>
  <c r="F68" i="4"/>
  <c r="E68" i="4"/>
  <c r="D68" i="4"/>
  <c r="C68" i="4"/>
  <c r="E66" i="4"/>
  <c r="E64" i="4" s="1"/>
  <c r="D66" i="4"/>
  <c r="D64" i="4" s="1"/>
  <c r="H64" i="4"/>
  <c r="G64" i="4"/>
  <c r="F64" i="4"/>
  <c r="C64" i="4"/>
  <c r="E61" i="4"/>
  <c r="E59" i="4" s="1"/>
  <c r="D61" i="4"/>
  <c r="D59" i="4" s="1"/>
  <c r="C61" i="4"/>
  <c r="C59" i="4" s="1"/>
  <c r="H59" i="4"/>
  <c r="G59" i="4"/>
  <c r="F59" i="4"/>
  <c r="C58" i="4"/>
  <c r="H56" i="4"/>
  <c r="G56" i="4"/>
  <c r="F56" i="4"/>
  <c r="E56" i="4"/>
  <c r="D56" i="4"/>
  <c r="C56" i="4"/>
  <c r="H53" i="4"/>
  <c r="G53" i="4"/>
  <c r="F53" i="4"/>
  <c r="D53" i="4"/>
  <c r="C53" i="4"/>
  <c r="H49" i="4"/>
  <c r="G49" i="4"/>
  <c r="F49" i="4"/>
  <c r="E49" i="4"/>
  <c r="D49" i="4"/>
  <c r="C49" i="4"/>
  <c r="H46" i="4"/>
  <c r="G46" i="4"/>
  <c r="F46" i="4"/>
  <c r="E46" i="4"/>
  <c r="D46" i="4"/>
  <c r="C46" i="4"/>
  <c r="D45" i="4"/>
  <c r="D43" i="4" s="1"/>
  <c r="C45" i="4"/>
  <c r="H43" i="4"/>
  <c r="G43" i="4"/>
  <c r="F43" i="4"/>
  <c r="E43" i="4"/>
  <c r="C43" i="4"/>
  <c r="C42" i="4"/>
  <c r="H40" i="4"/>
  <c r="G40" i="4"/>
  <c r="F40" i="4"/>
  <c r="E40" i="4"/>
  <c r="D40" i="4"/>
  <c r="C40" i="4"/>
  <c r="H36" i="4"/>
  <c r="G36" i="4"/>
  <c r="F36" i="4"/>
  <c r="E36" i="4"/>
  <c r="D36" i="4"/>
  <c r="C36" i="4"/>
  <c r="H32" i="4"/>
  <c r="G32" i="4"/>
  <c r="F32" i="4"/>
  <c r="E32" i="4"/>
  <c r="D32" i="4"/>
  <c r="C32" i="4"/>
  <c r="H28" i="4"/>
  <c r="G28" i="4"/>
  <c r="F28" i="4"/>
  <c r="E28" i="4"/>
  <c r="D28" i="4"/>
  <c r="C28" i="4"/>
  <c r="C26" i="4"/>
  <c r="C24" i="4" s="1"/>
  <c r="H24" i="4"/>
  <c r="G24" i="4"/>
  <c r="F24" i="4"/>
  <c r="E24" i="4"/>
  <c r="D24" i="4"/>
  <c r="C22" i="4"/>
  <c r="H20" i="4"/>
  <c r="G20" i="4"/>
  <c r="F20" i="4"/>
  <c r="E20" i="4"/>
  <c r="D20" i="4"/>
  <c r="C20" i="4"/>
  <c r="C16" i="4"/>
  <c r="E15" i="4"/>
  <c r="D15" i="4"/>
  <c r="C15" i="4"/>
  <c r="E14" i="4"/>
  <c r="D14" i="4"/>
  <c r="C14" i="4"/>
  <c r="D13" i="4"/>
  <c r="D10" i="4" s="1"/>
  <c r="C11" i="4"/>
  <c r="G2" i="4"/>
  <c r="F2" i="4"/>
  <c r="E2" i="4"/>
  <c r="D2" i="4"/>
  <c r="C10" i="4" l="1"/>
  <c r="E10" i="4"/>
  <c r="H19" i="4"/>
  <c r="C19" i="4"/>
  <c r="G19" i="4"/>
  <c r="D19" i="4"/>
  <c r="E19" i="4"/>
  <c r="F19" i="4"/>
</calcChain>
</file>

<file path=xl/sharedStrings.xml><?xml version="1.0" encoding="utf-8"?>
<sst xmlns="http://schemas.openxmlformats.org/spreadsheetml/2006/main" count="76" uniqueCount="44">
  <si>
    <t xml:space="preserve">Rubricas </t>
  </si>
  <si>
    <t>Saldo Inicial em Disponibilidade</t>
  </si>
  <si>
    <t>Recursos Recebidos</t>
  </si>
  <si>
    <t>Contrato de Gestão - Repasse Tesouro</t>
  </si>
  <si>
    <t>Contrato de Gestão - Repasse Bolsa</t>
  </si>
  <si>
    <t>Contrato de Gestão - Repasse Restaurante</t>
  </si>
  <si>
    <t>Doações</t>
  </si>
  <si>
    <t>Outras Receitas</t>
  </si>
  <si>
    <t>Pessoal e Encargos</t>
  </si>
  <si>
    <t>COMPLEXO GERONTOLÓGICO SAGRADA FAMÍLIA - CGSF</t>
  </si>
  <si>
    <t>Despesas Correntes</t>
  </si>
  <si>
    <t xml:space="preserve">CENTRO DE CONVIVÊNCIA DE IDOSOS VILA VIDA - CCIVV </t>
  </si>
  <si>
    <t xml:space="preserve">CENTRO DE CONVIVÊNCIA DE IDOSOS CÂNDIDA DE MORAIS - CCICM </t>
  </si>
  <si>
    <t>CENTRO DE CONVICÊNCIA DE IDOSOS NORTE FERROVIÁRIO - CCINF</t>
  </si>
  <si>
    <t xml:space="preserve">CENTRO DE CONVIVÊNCIA DE ADOLESCENTES NOVO MUNDO - CCANM </t>
  </si>
  <si>
    <t>CENTRO SOCIAL DONA GERCINA BORGES - CSDGB</t>
  </si>
  <si>
    <t>GERÊNCIA DE ASSESSORAMENTO E BENEFÍCIO (GASSBE)</t>
  </si>
  <si>
    <t>CENTRO GOIANO DE VOLUNTÁRIOS - CGV</t>
  </si>
  <si>
    <t>CASA DO INTERIOR DE GOIÁS - CIGO</t>
  </si>
  <si>
    <t>CENTRO DE APOIO AOS ROMEIROS</t>
  </si>
  <si>
    <t>SHOW DE NATAL</t>
  </si>
  <si>
    <t>RESTAURANTE CIDADÃO</t>
  </si>
  <si>
    <t>BOLSA UNIVERSITÁRIA</t>
  </si>
  <si>
    <t>APOIO ADMINISTRATIVO</t>
  </si>
  <si>
    <t>Saldo de Investimento - Tesouro</t>
  </si>
  <si>
    <t>Saldo em Conta Corrente - Tesouro (Bradesco - 0244 - 45005-7)</t>
  </si>
  <si>
    <t>Saldo em Conta Corrente - Bolsa Univ. (Bradesco - 0244 - 45011-1)</t>
  </si>
  <si>
    <t>Saldo de Investimento - Bolsa Univ.</t>
  </si>
  <si>
    <t>Saldo em Conta Corrente - Restaurante (Bradesco - 0244 - 45013-8)</t>
  </si>
  <si>
    <t>Saldo de Investimento - Restaurante</t>
  </si>
  <si>
    <t>Rendimento de Aplicação</t>
  </si>
  <si>
    <t>Recuperação de Despesa</t>
  </si>
  <si>
    <t>Despesas Pagas e Investimentos</t>
  </si>
  <si>
    <t>Despesas com refeições</t>
  </si>
  <si>
    <t>Despesas com auxílio estudantil</t>
  </si>
  <si>
    <t>Despesas com Aluguel dos Restaurantes</t>
  </si>
  <si>
    <t>Investimento</t>
  </si>
  <si>
    <t>Realizado Janeiro / 2019</t>
  </si>
  <si>
    <t>Realizado Fevereiro / 2019</t>
  </si>
  <si>
    <t>Realizado Março / 2019</t>
  </si>
  <si>
    <t>Realizado Abril / 2019</t>
  </si>
  <si>
    <t>Realizado Maio / 2019</t>
  </si>
  <si>
    <t>Realizado Junho / 2019</t>
  </si>
  <si>
    <t>Estorno / Devolução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</si>
</sst>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41">
    <xf numFmtId="0" fontId="0" fillId="0" borderId="0" xfId="0"/>
    <xf numFmtId="0" fontId="2" fillId="0" borderId="0" xfId="0" applyFont="1"/>
    <xf numFmtId="0" fontId="2" fillId="0" borderId="3" xfId="0" applyFont="1" applyBorder="1"/>
    <xf numFmtId="0" fontId="2" fillId="0" borderId="5" xfId="0" applyFont="1" applyBorder="1"/>
    <xf numFmtId="0" fontId="2" fillId="0" borderId="3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5" fillId="0" borderId="3" xfId="0" applyFont="1" applyBorder="1"/>
    <xf numFmtId="0" fontId="2" fillId="0" borderId="9" xfId="0" applyFont="1" applyBorder="1" applyAlignment="1">
      <alignment wrapText="1"/>
    </xf>
    <xf numFmtId="0" fontId="7" fillId="0" borderId="4" xfId="0" applyFont="1" applyBorder="1" applyAlignment="1">
      <alignment wrapText="1"/>
    </xf>
    <xf numFmtId="164" fontId="7" fillId="0" borderId="4" xfId="1" applyFont="1" applyBorder="1"/>
    <xf numFmtId="0" fontId="7" fillId="0" borderId="6" xfId="0" applyFont="1" applyBorder="1" applyAlignment="1">
      <alignment wrapText="1"/>
    </xf>
    <xf numFmtId="164" fontId="7" fillId="0" borderId="6" xfId="1" applyFont="1" applyBorder="1"/>
    <xf numFmtId="0" fontId="7" fillId="0" borderId="0" xfId="0" applyFont="1" applyAlignment="1">
      <alignment wrapText="1"/>
    </xf>
    <xf numFmtId="164" fontId="7" fillId="0" borderId="0" xfId="1" applyFont="1"/>
    <xf numFmtId="0" fontId="7" fillId="0" borderId="4" xfId="0" applyFont="1" applyFill="1" applyBorder="1" applyAlignment="1">
      <alignment wrapText="1"/>
    </xf>
    <xf numFmtId="164" fontId="7" fillId="0" borderId="4" xfId="1" applyFont="1" applyFill="1" applyBorder="1"/>
    <xf numFmtId="0" fontId="8" fillId="0" borderId="4" xfId="0" applyFont="1" applyFill="1" applyBorder="1" applyAlignment="1">
      <alignment wrapText="1"/>
    </xf>
    <xf numFmtId="164" fontId="8" fillId="0" borderId="4" xfId="1" applyFont="1" applyFill="1" applyBorder="1" applyAlignment="1">
      <alignment wrapText="1"/>
    </xf>
    <xf numFmtId="164" fontId="7" fillId="0" borderId="4" xfId="1" applyFont="1" applyFill="1" applyBorder="1" applyAlignment="1">
      <alignment wrapText="1"/>
    </xf>
    <xf numFmtId="164" fontId="7" fillId="0" borderId="4" xfId="1" applyFont="1" applyBorder="1" applyAlignment="1">
      <alignment wrapText="1"/>
    </xf>
    <xf numFmtId="0" fontId="8" fillId="0" borderId="4" xfId="0" applyFont="1" applyBorder="1" applyAlignment="1">
      <alignment wrapText="1"/>
    </xf>
    <xf numFmtId="164" fontId="8" fillId="0" borderId="4" xfId="1" applyFont="1" applyBorder="1" applyAlignment="1">
      <alignment wrapText="1"/>
    </xf>
    <xf numFmtId="0" fontId="6" fillId="0" borderId="4" xfId="0" applyFont="1" applyBorder="1" applyAlignment="1">
      <alignment wrapText="1"/>
    </xf>
    <xf numFmtId="164" fontId="9" fillId="0" borderId="4" xfId="1" applyFont="1" applyBorder="1" applyAlignment="1">
      <alignment wrapText="1"/>
    </xf>
    <xf numFmtId="164" fontId="7" fillId="2" borderId="4" xfId="1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7" fillId="0" borderId="10" xfId="0" applyFont="1" applyFill="1" applyBorder="1" applyAlignment="1">
      <alignment wrapText="1"/>
    </xf>
    <xf numFmtId="164" fontId="7" fillId="2" borderId="10" xfId="1" applyFont="1" applyFill="1" applyBorder="1" applyAlignment="1">
      <alignment wrapText="1"/>
    </xf>
    <xf numFmtId="164" fontId="7" fillId="0" borderId="10" xfId="1" applyFont="1" applyFill="1" applyBorder="1" applyAlignment="1">
      <alignment wrapText="1"/>
    </xf>
    <xf numFmtId="164" fontId="8" fillId="0" borderId="4" xfId="1" applyFont="1" applyFill="1" applyBorder="1"/>
    <xf numFmtId="0" fontId="7" fillId="0" borderId="0" xfId="0" applyFont="1"/>
    <xf numFmtId="0" fontId="3" fillId="3" borderId="7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6" fillId="4" borderId="2" xfId="0" applyFont="1" applyFill="1" applyBorder="1" applyAlignment="1">
      <alignment wrapText="1"/>
    </xf>
    <xf numFmtId="164" fontId="6" fillId="4" borderId="2" xfId="1" applyFont="1" applyFill="1" applyBorder="1"/>
    <xf numFmtId="0" fontId="6" fillId="4" borderId="1" xfId="0" applyFont="1" applyFill="1" applyBorder="1" applyAlignment="1">
      <alignment wrapText="1"/>
    </xf>
    <xf numFmtId="164" fontId="6" fillId="4" borderId="2" xfId="1" applyFont="1" applyFill="1" applyBorder="1" applyAlignment="1">
      <alignment wrapText="1"/>
    </xf>
    <xf numFmtId="164" fontId="2" fillId="0" borderId="0" xfId="1" applyFont="1"/>
    <xf numFmtId="44" fontId="2" fillId="0" borderId="0" xfId="0" applyNumberFormat="1" applyFont="1"/>
  </cellXfs>
  <cellStyles count="3">
    <cellStyle name="Mo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CCFFFF"/>
      <color rgb="FF99CCFF"/>
      <color rgb="FFFFCCFF"/>
      <color rgb="FFFF7C80"/>
      <color rgb="FF6789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DFF05-6D5F-41B9-8674-E0EAB95CB105}">
  <dimension ref="A1:M86"/>
  <sheetViews>
    <sheetView tabSelected="1" view="pageLayout" topLeftCell="A51" zoomScale="80" zoomScaleNormal="100" zoomScalePageLayoutView="80" workbookViewId="0">
      <selection activeCell="C77" sqref="C77"/>
    </sheetView>
  </sheetViews>
  <sheetFormatPr defaultRowHeight="15" x14ac:dyDescent="0.25"/>
  <cols>
    <col min="1" max="1" width="2" style="1" customWidth="1"/>
    <col min="2" max="2" width="47.7109375" style="1" customWidth="1"/>
    <col min="3" max="8" width="22" style="1" customWidth="1"/>
    <col min="9" max="9" width="15.85546875" customWidth="1"/>
    <col min="10" max="10" width="14.28515625" customWidth="1"/>
    <col min="11" max="11" width="15.28515625" customWidth="1"/>
    <col min="14" max="16384" width="9.140625" style="1"/>
  </cols>
  <sheetData>
    <row r="1" spans="1:8" ht="42" customHeight="1" thickBot="1" x14ac:dyDescent="0.3">
      <c r="A1" s="31"/>
      <c r="B1" s="32" t="s">
        <v>0</v>
      </c>
      <c r="C1" s="33" t="s">
        <v>37</v>
      </c>
      <c r="D1" s="33" t="s">
        <v>38</v>
      </c>
      <c r="E1" s="33" t="s">
        <v>39</v>
      </c>
      <c r="F1" s="33" t="s">
        <v>40</v>
      </c>
      <c r="G1" s="33" t="s">
        <v>41</v>
      </c>
      <c r="H1" s="33" t="s">
        <v>42</v>
      </c>
    </row>
    <row r="2" spans="1:8" ht="32.25" customHeight="1" x14ac:dyDescent="0.25">
      <c r="A2" s="34">
        <v>1</v>
      </c>
      <c r="B2" s="35" t="s">
        <v>1</v>
      </c>
      <c r="C2" s="36">
        <f>SUM(C3:C8)</f>
        <v>1149363.1100000001</v>
      </c>
      <c r="D2" s="36">
        <f t="shared" ref="D2:G2" si="0">SUM(D3:D8)</f>
        <v>635601.54</v>
      </c>
      <c r="E2" s="36">
        <f>SUM(E3:E8)</f>
        <v>5357647.2600000007</v>
      </c>
      <c r="F2" s="36">
        <f>SUM(F3:F8)</f>
        <v>5998405.1500000004</v>
      </c>
      <c r="G2" s="36">
        <f t="shared" si="0"/>
        <v>8639887.0799999982</v>
      </c>
      <c r="H2" s="36">
        <f>SUM(H3:H8)</f>
        <v>10513439.439999999</v>
      </c>
    </row>
    <row r="3" spans="1:8" ht="45.75" customHeight="1" x14ac:dyDescent="0.25">
      <c r="A3" s="2"/>
      <c r="B3" s="8" t="s">
        <v>25</v>
      </c>
      <c r="C3" s="9">
        <v>38047.64</v>
      </c>
      <c r="D3" s="9">
        <v>38245.910000000003</v>
      </c>
      <c r="E3" s="9">
        <v>418321</v>
      </c>
      <c r="F3" s="9">
        <v>13326.45</v>
      </c>
      <c r="G3" s="9">
        <v>16850.830000000002</v>
      </c>
      <c r="H3" s="9">
        <v>3329.36</v>
      </c>
    </row>
    <row r="4" spans="1:8" ht="29.25" customHeight="1" x14ac:dyDescent="0.25">
      <c r="A4" s="2"/>
      <c r="B4" s="8" t="s">
        <v>24</v>
      </c>
      <c r="C4" s="9">
        <v>288807.14</v>
      </c>
      <c r="D4" s="9">
        <v>323821.31</v>
      </c>
      <c r="E4" s="9">
        <v>1774279.49</v>
      </c>
      <c r="F4" s="9">
        <v>2358304.75</v>
      </c>
      <c r="G4" s="9">
        <v>3251033.8</v>
      </c>
      <c r="H4" s="9">
        <v>4183580.61</v>
      </c>
    </row>
    <row r="5" spans="1:8" ht="45" customHeight="1" x14ac:dyDescent="0.25">
      <c r="A5" s="2"/>
      <c r="B5" s="8" t="s">
        <v>26</v>
      </c>
      <c r="C5" s="9">
        <v>1288.43</v>
      </c>
      <c r="D5" s="9">
        <v>770.09</v>
      </c>
      <c r="E5" s="9">
        <v>22674.95</v>
      </c>
      <c r="F5" s="9">
        <v>3559.65</v>
      </c>
      <c r="G5" s="9">
        <v>990.28</v>
      </c>
      <c r="H5" s="9">
        <v>1378.93</v>
      </c>
    </row>
    <row r="6" spans="1:8" ht="30.75" customHeight="1" x14ac:dyDescent="0.25">
      <c r="A6" s="2"/>
      <c r="B6" s="8" t="s">
        <v>27</v>
      </c>
      <c r="C6" s="9">
        <v>467100.39</v>
      </c>
      <c r="D6" s="9">
        <v>213310.47</v>
      </c>
      <c r="E6" s="9">
        <v>2625417.02</v>
      </c>
      <c r="F6" s="9">
        <v>3007395.02</v>
      </c>
      <c r="G6" s="9">
        <v>4663847.3899999997</v>
      </c>
      <c r="H6" s="9">
        <v>5345814.78</v>
      </c>
    </row>
    <row r="7" spans="1:8" ht="46.5" customHeight="1" x14ac:dyDescent="0.25">
      <c r="A7" s="2"/>
      <c r="B7" s="8" t="s">
        <v>28</v>
      </c>
      <c r="C7" s="9">
        <v>2849.92</v>
      </c>
      <c r="D7" s="9">
        <v>127.78</v>
      </c>
      <c r="E7" s="9">
        <v>695.52</v>
      </c>
      <c r="F7" s="9">
        <v>1788.7</v>
      </c>
      <c r="G7" s="9">
        <v>6375.28</v>
      </c>
      <c r="H7" s="9">
        <v>942.66</v>
      </c>
    </row>
    <row r="8" spans="1:8" ht="31.5" customHeight="1" thickBot="1" x14ac:dyDescent="0.3">
      <c r="A8" s="3"/>
      <c r="B8" s="10" t="s">
        <v>29</v>
      </c>
      <c r="C8" s="11">
        <v>351269.59</v>
      </c>
      <c r="D8" s="11">
        <v>59325.98</v>
      </c>
      <c r="E8" s="11">
        <v>516259.28</v>
      </c>
      <c r="F8" s="11">
        <v>614030.57999999996</v>
      </c>
      <c r="G8" s="11">
        <v>700789.5</v>
      </c>
      <c r="H8" s="11">
        <v>978393.1</v>
      </c>
    </row>
    <row r="9" spans="1:8" ht="15.75" thickBot="1" x14ac:dyDescent="0.3">
      <c r="B9" s="12"/>
      <c r="C9" s="13"/>
      <c r="D9" s="13"/>
      <c r="E9" s="13"/>
      <c r="F9" s="13"/>
      <c r="G9" s="13"/>
      <c r="H9" s="13"/>
    </row>
    <row r="10" spans="1:8" ht="27" customHeight="1" x14ac:dyDescent="0.25">
      <c r="A10" s="34">
        <v>2</v>
      </c>
      <c r="B10" s="35" t="s">
        <v>2</v>
      </c>
      <c r="C10" s="36">
        <f>SUM(C11:C17)</f>
        <v>3604889.98</v>
      </c>
      <c r="D10" s="36">
        <f t="shared" ref="D10:H10" si="1">SUM(D11:D17)</f>
        <v>18091683.079999998</v>
      </c>
      <c r="E10" s="36">
        <f t="shared" si="1"/>
        <v>14148701.800000001</v>
      </c>
      <c r="F10" s="36">
        <f t="shared" si="1"/>
        <v>16763523.17</v>
      </c>
      <c r="G10" s="36">
        <f t="shared" si="1"/>
        <v>13980393.65</v>
      </c>
      <c r="H10" s="36">
        <f t="shared" si="1"/>
        <v>13052228.229999999</v>
      </c>
    </row>
    <row r="11" spans="1:8" ht="34.5" customHeight="1" x14ac:dyDescent="0.25">
      <c r="A11" s="2"/>
      <c r="B11" s="8" t="s">
        <v>3</v>
      </c>
      <c r="C11" s="9">
        <f>3500490.58-794993.27</f>
        <v>2705497.31</v>
      </c>
      <c r="D11" s="9">
        <v>6344030.5899999999</v>
      </c>
      <c r="E11" s="9">
        <v>4091190.68</v>
      </c>
      <c r="F11" s="9">
        <v>4337804.9000000004</v>
      </c>
      <c r="G11" s="9">
        <v>4181796</v>
      </c>
      <c r="H11" s="9">
        <v>3057169.27</v>
      </c>
    </row>
    <row r="12" spans="1:8" ht="27" customHeight="1" x14ac:dyDescent="0.25">
      <c r="A12" s="2"/>
      <c r="B12" s="8" t="s">
        <v>4</v>
      </c>
      <c r="C12" s="9">
        <v>0</v>
      </c>
      <c r="D12" s="9">
        <v>9105120</v>
      </c>
      <c r="E12" s="9">
        <v>8223613.4000000004</v>
      </c>
      <c r="F12" s="9">
        <v>9123006.6699999999</v>
      </c>
      <c r="G12" s="9">
        <v>8123004.4500000002</v>
      </c>
      <c r="H12" s="9">
        <v>8123013.4000000004</v>
      </c>
    </row>
    <row r="13" spans="1:8" ht="27" customHeight="1" x14ac:dyDescent="0.25">
      <c r="A13" s="2"/>
      <c r="B13" s="8" t="s">
        <v>5</v>
      </c>
      <c r="C13" s="9">
        <v>794993.27</v>
      </c>
      <c r="D13" s="9">
        <f>915278.01+1659747.5</f>
        <v>2575025.5099999998</v>
      </c>
      <c r="E13" s="9">
        <v>1757131.17</v>
      </c>
      <c r="F13" s="9">
        <v>3217325.51</v>
      </c>
      <c r="G13" s="9">
        <v>1551139.9</v>
      </c>
      <c r="H13" s="9">
        <v>1668773.03</v>
      </c>
    </row>
    <row r="14" spans="1:8" ht="27" customHeight="1" x14ac:dyDescent="0.25">
      <c r="A14" s="2"/>
      <c r="B14" s="8" t="s">
        <v>30</v>
      </c>
      <c r="C14" s="9">
        <f>1406.11+1056.39+1494.92</f>
        <v>3957.42</v>
      </c>
      <c r="D14" s="9">
        <f>8650.79+1407.79+8106.55</f>
        <v>18165.13</v>
      </c>
      <c r="E14" s="9">
        <f>8292.1+3771.3+11478</f>
        <v>23541.4</v>
      </c>
      <c r="F14" s="9">
        <v>35940.339999999997</v>
      </c>
      <c r="G14" s="9">
        <f>17546.81+5603.6+24967.39</f>
        <v>48117.8</v>
      </c>
      <c r="H14" s="9">
        <f>19647.33+4195.29+26589.64</f>
        <v>50432.26</v>
      </c>
    </row>
    <row r="15" spans="1:8" ht="27" customHeight="1" x14ac:dyDescent="0.25">
      <c r="A15" s="2"/>
      <c r="B15" s="14" t="s">
        <v>31</v>
      </c>
      <c r="C15" s="9">
        <f>14891.72+0.6+593.35</f>
        <v>15485.67</v>
      </c>
      <c r="D15" s="9">
        <f>726.22+4.6+6.74+240</f>
        <v>977.56000000000006</v>
      </c>
      <c r="E15" s="9">
        <f>10022.25+0+(149123.19-148784.84)</f>
        <v>10360.600000000006</v>
      </c>
      <c r="F15" s="9">
        <v>609.41</v>
      </c>
      <c r="G15" s="9">
        <f>1583.35+52.16+86.35</f>
        <v>1721.86</v>
      </c>
      <c r="H15" s="9">
        <f>19252.43+0+0</f>
        <v>19252.43</v>
      </c>
    </row>
    <row r="16" spans="1:8" ht="23.25" customHeight="1" x14ac:dyDescent="0.25">
      <c r="A16" s="2"/>
      <c r="B16" s="8" t="s">
        <v>6</v>
      </c>
      <c r="C16" s="15">
        <f>18112.92+66843.39</f>
        <v>84956.31</v>
      </c>
      <c r="D16" s="15">
        <v>48364.29</v>
      </c>
      <c r="E16" s="15">
        <v>42864.55</v>
      </c>
      <c r="F16" s="15">
        <v>48836.340000000004</v>
      </c>
      <c r="G16" s="15">
        <v>74613.64</v>
      </c>
      <c r="H16" s="15">
        <f>92346.2+41241.64</f>
        <v>133587.84</v>
      </c>
    </row>
    <row r="17" spans="1:8" ht="23.25" customHeight="1" thickBot="1" x14ac:dyDescent="0.3">
      <c r="A17" s="3"/>
      <c r="B17" s="10" t="s">
        <v>7</v>
      </c>
      <c r="C17" s="11"/>
      <c r="D17" s="11">
        <v>0</v>
      </c>
      <c r="E17" s="11">
        <v>0</v>
      </c>
      <c r="F17" s="11">
        <v>0</v>
      </c>
      <c r="G17" s="11">
        <v>0</v>
      </c>
      <c r="H17" s="11">
        <v>0</v>
      </c>
    </row>
    <row r="18" spans="1:8" ht="15.75" thickBot="1" x14ac:dyDescent="0.3">
      <c r="B18" s="12"/>
      <c r="C18" s="13"/>
      <c r="D18" s="13"/>
      <c r="E18" s="13"/>
      <c r="F18" s="13"/>
      <c r="G18" s="13"/>
      <c r="H18" s="13"/>
    </row>
    <row r="19" spans="1:8" ht="26.25" customHeight="1" x14ac:dyDescent="0.25">
      <c r="A19" s="37">
        <v>3</v>
      </c>
      <c r="B19" s="35" t="s">
        <v>32</v>
      </c>
      <c r="C19" s="38">
        <f>C20+C24+C28+C32+C36+C40+C43+C46+C49+C53+C56+C59+C64+C68+C72</f>
        <v>4033695.24</v>
      </c>
      <c r="D19" s="38">
        <f t="shared" ref="D19:F19" si="2">D20+D24+D28+D32+D36+D40+D43+D46+D49+D53+D56+D59+D64+D68+D72</f>
        <v>13321273.07</v>
      </c>
      <c r="E19" s="38">
        <f>E20+E24+E28+E32+E36+E40+E43+E46+E49+E53+E56+E59+E64+E68+E72</f>
        <v>13465079.360000001</v>
      </c>
      <c r="F19" s="38">
        <f t="shared" si="2"/>
        <v>14073204.899999999</v>
      </c>
      <c r="G19" s="38">
        <f>G20+G24+G28+G32+G36+G40+G43+G46+G49+G53+G56+G59+G64+G68+G72</f>
        <v>12032227.649999999</v>
      </c>
      <c r="H19" s="38">
        <f>H20+H24+H28+H32+H36+H40+H43+H46+H49+H53+H56+H59+H64+H68+H72</f>
        <v>12147838</v>
      </c>
    </row>
    <row r="20" spans="1:8" x14ac:dyDescent="0.25">
      <c r="A20" s="4"/>
      <c r="B20" s="16" t="s">
        <v>9</v>
      </c>
      <c r="C20" s="17">
        <f t="shared" ref="C20:H20" si="3">C21+C22+C23</f>
        <v>456640.19999999995</v>
      </c>
      <c r="D20" s="17">
        <f t="shared" si="3"/>
        <v>603625.37</v>
      </c>
      <c r="E20" s="17">
        <f>E21+E22+E23</f>
        <v>617629.90999999992</v>
      </c>
      <c r="F20" s="17">
        <f t="shared" si="3"/>
        <v>595024.74</v>
      </c>
      <c r="G20" s="17">
        <f t="shared" si="3"/>
        <v>509730.6</v>
      </c>
      <c r="H20" s="17">
        <f t="shared" si="3"/>
        <v>516468.02</v>
      </c>
    </row>
    <row r="21" spans="1:8" x14ac:dyDescent="0.25">
      <c r="A21" s="4"/>
      <c r="B21" s="14" t="s">
        <v>8</v>
      </c>
      <c r="C21" s="18">
        <v>289720.34999999998</v>
      </c>
      <c r="D21" s="18">
        <v>341936.88</v>
      </c>
      <c r="E21" s="18">
        <v>307003.8</v>
      </c>
      <c r="F21" s="19">
        <v>384962.32</v>
      </c>
      <c r="G21" s="19">
        <v>353613.2</v>
      </c>
      <c r="H21" s="19">
        <v>371892.67</v>
      </c>
    </row>
    <row r="22" spans="1:8" x14ac:dyDescent="0.25">
      <c r="A22" s="4"/>
      <c r="B22" s="14" t="s">
        <v>10</v>
      </c>
      <c r="C22" s="18">
        <f>115530.06+31886.75+6642.91+12860.13</f>
        <v>166919.85</v>
      </c>
      <c r="D22" s="18">
        <v>261688.49</v>
      </c>
      <c r="E22" s="18">
        <v>310626.11</v>
      </c>
      <c r="F22" s="19">
        <v>194632.42</v>
      </c>
      <c r="G22" s="19">
        <v>156117.4</v>
      </c>
      <c r="H22" s="19">
        <v>144575.35</v>
      </c>
    </row>
    <row r="23" spans="1:8" x14ac:dyDescent="0.25">
      <c r="A23" s="4"/>
      <c r="B23" s="14" t="s">
        <v>36</v>
      </c>
      <c r="C23" s="18">
        <v>0</v>
      </c>
      <c r="D23" s="18">
        <v>0</v>
      </c>
      <c r="E23" s="18">
        <v>0</v>
      </c>
      <c r="F23" s="19">
        <v>15430</v>
      </c>
      <c r="G23" s="19">
        <v>0</v>
      </c>
      <c r="H23" s="19"/>
    </row>
    <row r="24" spans="1:8" x14ac:dyDescent="0.25">
      <c r="A24" s="4"/>
      <c r="B24" s="16" t="s">
        <v>11</v>
      </c>
      <c r="C24" s="17">
        <f>C25+C26+C27</f>
        <v>144310.44</v>
      </c>
      <c r="D24" s="17">
        <f t="shared" ref="D24:H24" si="4">D25+D26+D27</f>
        <v>167224.81</v>
      </c>
      <c r="E24" s="17">
        <f>E25+E26+E27</f>
        <v>178309.77000000002</v>
      </c>
      <c r="F24" s="17">
        <f t="shared" si="4"/>
        <v>188759.09999999998</v>
      </c>
      <c r="G24" s="17">
        <f t="shared" si="4"/>
        <v>161660.01</v>
      </c>
      <c r="H24" s="17">
        <f t="shared" si="4"/>
        <v>161385.14000000001</v>
      </c>
    </row>
    <row r="25" spans="1:8" x14ac:dyDescent="0.25">
      <c r="A25" s="4"/>
      <c r="B25" s="14" t="s">
        <v>8</v>
      </c>
      <c r="C25" s="18">
        <v>119838.86</v>
      </c>
      <c r="D25" s="18">
        <v>119278.47</v>
      </c>
      <c r="E25" s="18">
        <v>116921.22</v>
      </c>
      <c r="F25" s="19">
        <v>149193.43</v>
      </c>
      <c r="G25" s="19">
        <v>125519.66</v>
      </c>
      <c r="H25" s="19">
        <v>132639.07</v>
      </c>
    </row>
    <row r="26" spans="1:8" x14ac:dyDescent="0.25">
      <c r="A26" s="4"/>
      <c r="B26" s="8" t="s">
        <v>10</v>
      </c>
      <c r="C26" s="19">
        <f>11878.39+12593.19</f>
        <v>24471.58</v>
      </c>
      <c r="D26" s="19">
        <v>47946.34</v>
      </c>
      <c r="E26" s="19">
        <v>61388.55</v>
      </c>
      <c r="F26" s="19">
        <v>39565.67</v>
      </c>
      <c r="G26" s="19">
        <v>36140.35</v>
      </c>
      <c r="H26" s="19">
        <v>28746.07</v>
      </c>
    </row>
    <row r="27" spans="1:8" x14ac:dyDescent="0.25">
      <c r="A27" s="4"/>
      <c r="B27" s="8" t="s">
        <v>36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/>
    </row>
    <row r="28" spans="1:8" ht="26.25" x14ac:dyDescent="0.25">
      <c r="A28" s="4"/>
      <c r="B28" s="20" t="s">
        <v>12</v>
      </c>
      <c r="C28" s="21">
        <f>C29+C30+C31</f>
        <v>159912.97</v>
      </c>
      <c r="D28" s="21">
        <f t="shared" ref="D28:H28" si="5">D29+D30+D31</f>
        <v>224562.61</v>
      </c>
      <c r="E28" s="21">
        <f>E29+E30+E31</f>
        <v>167702.77000000002</v>
      </c>
      <c r="F28" s="21">
        <f t="shared" si="5"/>
        <v>125275.36</v>
      </c>
      <c r="G28" s="21">
        <f t="shared" si="5"/>
        <v>104757.82999999999</v>
      </c>
      <c r="H28" s="21">
        <f t="shared" si="5"/>
        <v>95301.25</v>
      </c>
    </row>
    <row r="29" spans="1:8" x14ac:dyDescent="0.25">
      <c r="A29" s="4"/>
      <c r="B29" s="8" t="s">
        <v>8</v>
      </c>
      <c r="C29" s="19">
        <v>91413.14</v>
      </c>
      <c r="D29" s="19">
        <v>185048.41</v>
      </c>
      <c r="E29" s="19">
        <v>80683.210000000006</v>
      </c>
      <c r="F29" s="19">
        <v>89543.81</v>
      </c>
      <c r="G29" s="19">
        <v>68669.98</v>
      </c>
      <c r="H29" s="19">
        <v>65478.37</v>
      </c>
    </row>
    <row r="30" spans="1:8" x14ac:dyDescent="0.25">
      <c r="A30" s="4"/>
      <c r="B30" s="8" t="s">
        <v>10</v>
      </c>
      <c r="C30" s="19">
        <v>68499.83</v>
      </c>
      <c r="D30" s="19">
        <v>39514.199999999997</v>
      </c>
      <c r="E30" s="19">
        <v>87019.56</v>
      </c>
      <c r="F30" s="19">
        <v>35731.550000000003</v>
      </c>
      <c r="G30" s="19">
        <v>36087.85</v>
      </c>
      <c r="H30" s="19">
        <v>29822.880000000001</v>
      </c>
    </row>
    <row r="31" spans="1:8" x14ac:dyDescent="0.25">
      <c r="A31" s="4"/>
      <c r="B31" s="8" t="s">
        <v>36</v>
      </c>
      <c r="C31" s="19">
        <v>0</v>
      </c>
      <c r="D31" s="19">
        <v>0</v>
      </c>
      <c r="E31" s="19"/>
      <c r="F31" s="19"/>
      <c r="G31" s="19">
        <v>0</v>
      </c>
      <c r="H31" s="19"/>
    </row>
    <row r="32" spans="1:8" ht="26.25" x14ac:dyDescent="0.25">
      <c r="A32" s="4"/>
      <c r="B32" s="22" t="s">
        <v>13</v>
      </c>
      <c r="C32" s="21">
        <f>C33+C34+C35</f>
        <v>116655.22</v>
      </c>
      <c r="D32" s="21">
        <f t="shared" ref="D32:H32" si="6">D33+D34+D35</f>
        <v>174507.84</v>
      </c>
      <c r="E32" s="21">
        <f>E33+E34+E35</f>
        <v>151921.91999999998</v>
      </c>
      <c r="F32" s="21">
        <f t="shared" si="6"/>
        <v>102107.36</v>
      </c>
      <c r="G32" s="21">
        <f t="shared" si="6"/>
        <v>127029.07</v>
      </c>
      <c r="H32" s="21">
        <f t="shared" si="6"/>
        <v>80583.75</v>
      </c>
    </row>
    <row r="33" spans="1:8" x14ac:dyDescent="0.25">
      <c r="A33" s="4"/>
      <c r="B33" s="8" t="s">
        <v>8</v>
      </c>
      <c r="C33" s="19">
        <v>62660.05</v>
      </c>
      <c r="D33" s="19">
        <v>106865.23</v>
      </c>
      <c r="E33" s="19">
        <v>63165.45</v>
      </c>
      <c r="F33" s="19">
        <v>61534.97</v>
      </c>
      <c r="G33" s="19">
        <v>68526.080000000002</v>
      </c>
      <c r="H33" s="19">
        <v>51225.01</v>
      </c>
    </row>
    <row r="34" spans="1:8" x14ac:dyDescent="0.25">
      <c r="A34" s="4"/>
      <c r="B34" s="8" t="s">
        <v>10</v>
      </c>
      <c r="C34" s="19">
        <v>53995.17</v>
      </c>
      <c r="D34" s="19">
        <v>67642.61</v>
      </c>
      <c r="E34" s="19">
        <v>88756.47</v>
      </c>
      <c r="F34" s="19">
        <v>40572.39</v>
      </c>
      <c r="G34" s="19">
        <v>58502.99</v>
      </c>
      <c r="H34" s="19">
        <v>29358.74</v>
      </c>
    </row>
    <row r="35" spans="1:8" x14ac:dyDescent="0.25">
      <c r="A35" s="4"/>
      <c r="B35" s="8" t="s">
        <v>36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/>
    </row>
    <row r="36" spans="1:8" ht="26.25" x14ac:dyDescent="0.25">
      <c r="A36" s="4"/>
      <c r="B36" s="22" t="s">
        <v>14</v>
      </c>
      <c r="C36" s="21">
        <f>C37+C38+C39</f>
        <v>67596.37</v>
      </c>
      <c r="D36" s="21">
        <f t="shared" ref="D36:H36" si="7">D37+D38+D39</f>
        <v>114936.99</v>
      </c>
      <c r="E36" s="21">
        <f>E37+E38+E39</f>
        <v>113287.45000000001</v>
      </c>
      <c r="F36" s="21">
        <f t="shared" si="7"/>
        <v>113004.38</v>
      </c>
      <c r="G36" s="21">
        <f t="shared" si="7"/>
        <v>94116.28</v>
      </c>
      <c r="H36" s="21">
        <f t="shared" si="7"/>
        <v>80831.009999999995</v>
      </c>
    </row>
    <row r="37" spans="1:8" x14ac:dyDescent="0.25">
      <c r="A37" s="4"/>
      <c r="B37" s="8" t="s">
        <v>8</v>
      </c>
      <c r="C37" s="19">
        <v>58175.89</v>
      </c>
      <c r="D37" s="19">
        <v>46616.78</v>
      </c>
      <c r="E37" s="19">
        <v>49484.01</v>
      </c>
      <c r="F37" s="19">
        <v>79157.69</v>
      </c>
      <c r="G37" s="19">
        <v>57646.96</v>
      </c>
      <c r="H37" s="19">
        <v>52484.63</v>
      </c>
    </row>
    <row r="38" spans="1:8" x14ac:dyDescent="0.25">
      <c r="A38" s="4"/>
      <c r="B38" s="8" t="s">
        <v>10</v>
      </c>
      <c r="C38" s="19">
        <v>9420.48</v>
      </c>
      <c r="D38" s="19">
        <v>68320.210000000006</v>
      </c>
      <c r="E38" s="19">
        <v>63803.44</v>
      </c>
      <c r="F38" s="19">
        <v>33846.69</v>
      </c>
      <c r="G38" s="19">
        <v>36469.32</v>
      </c>
      <c r="H38" s="19">
        <v>28346.38</v>
      </c>
    </row>
    <row r="39" spans="1:8" x14ac:dyDescent="0.25">
      <c r="A39" s="4"/>
      <c r="B39" s="14" t="s">
        <v>36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</row>
    <row r="40" spans="1:8" ht="26.25" x14ac:dyDescent="0.25">
      <c r="A40" s="4"/>
      <c r="B40" s="20" t="s">
        <v>15</v>
      </c>
      <c r="C40" s="21">
        <f>C41+C42</f>
        <v>101882.38</v>
      </c>
      <c r="D40" s="21">
        <f t="shared" ref="D40:H40" si="8">D41+D42</f>
        <v>101224.65999999999</v>
      </c>
      <c r="E40" s="21">
        <f>E41+E42</f>
        <v>107541.48999999999</v>
      </c>
      <c r="F40" s="21">
        <f t="shared" si="8"/>
        <v>106576.76000000001</v>
      </c>
      <c r="G40" s="21">
        <f t="shared" si="8"/>
        <v>101384.53</v>
      </c>
      <c r="H40" s="21">
        <f t="shared" si="8"/>
        <v>84708.53</v>
      </c>
    </row>
    <row r="41" spans="1:8" x14ac:dyDescent="0.25">
      <c r="A41" s="4"/>
      <c r="B41" s="8" t="s">
        <v>8</v>
      </c>
      <c r="C41" s="19">
        <v>88763.05</v>
      </c>
      <c r="D41" s="19">
        <v>74069.679999999993</v>
      </c>
      <c r="E41" s="19">
        <v>76766.95</v>
      </c>
      <c r="F41" s="19">
        <v>90297.52</v>
      </c>
      <c r="G41" s="19">
        <v>86707.21</v>
      </c>
      <c r="H41" s="19">
        <v>64821.78</v>
      </c>
    </row>
    <row r="42" spans="1:8" x14ac:dyDescent="0.25">
      <c r="A42" s="4"/>
      <c r="B42" s="8" t="s">
        <v>10</v>
      </c>
      <c r="C42" s="19">
        <f>10489.82+1070+1559.51</f>
        <v>13119.33</v>
      </c>
      <c r="D42" s="19">
        <v>27154.98</v>
      </c>
      <c r="E42" s="19">
        <v>30774.54</v>
      </c>
      <c r="F42" s="19">
        <v>16279.24</v>
      </c>
      <c r="G42" s="19">
        <v>14677.32</v>
      </c>
      <c r="H42" s="19">
        <v>19886.75</v>
      </c>
    </row>
    <row r="43" spans="1:8" ht="29.25" customHeight="1" x14ac:dyDescent="0.25">
      <c r="A43" s="4"/>
      <c r="B43" s="22" t="s">
        <v>16</v>
      </c>
      <c r="C43" s="21">
        <f>C44+C45</f>
        <v>256033.01</v>
      </c>
      <c r="D43" s="21">
        <f t="shared" ref="D43:H43" si="9">D44+D45</f>
        <v>239718.71</v>
      </c>
      <c r="E43" s="21">
        <f>E44+E45</f>
        <v>611817.36</v>
      </c>
      <c r="F43" s="21">
        <f t="shared" si="9"/>
        <v>387775.37</v>
      </c>
      <c r="G43" s="21">
        <f t="shared" si="9"/>
        <v>361904.11</v>
      </c>
      <c r="H43" s="21">
        <f t="shared" si="9"/>
        <v>438540.08999999997</v>
      </c>
    </row>
    <row r="44" spans="1:8" x14ac:dyDescent="0.25">
      <c r="A44" s="4"/>
      <c r="B44" s="8" t="s">
        <v>8</v>
      </c>
      <c r="C44" s="19">
        <v>200657.76</v>
      </c>
      <c r="D44" s="19">
        <v>157033.56</v>
      </c>
      <c r="E44" s="19">
        <v>166300.13</v>
      </c>
      <c r="F44" s="19">
        <v>200835.28</v>
      </c>
      <c r="G44" s="19">
        <v>185087.91</v>
      </c>
      <c r="H44" s="19">
        <v>201564.58</v>
      </c>
    </row>
    <row r="45" spans="1:8" x14ac:dyDescent="0.25">
      <c r="A45" s="4"/>
      <c r="B45" s="8" t="s">
        <v>10</v>
      </c>
      <c r="C45" s="19">
        <f>8697.83+4529.98+14474.15+20429.99+4243.32+1079.99+1439.99+480</f>
        <v>55375.249999999993</v>
      </c>
      <c r="D45" s="19">
        <f>82445.15+240</f>
        <v>82685.149999999994</v>
      </c>
      <c r="E45" s="19">
        <v>445517.23</v>
      </c>
      <c r="F45" s="19">
        <v>186940.09</v>
      </c>
      <c r="G45" s="19">
        <v>176816.2</v>
      </c>
      <c r="H45" s="19">
        <v>236975.51</v>
      </c>
    </row>
    <row r="46" spans="1:8" x14ac:dyDescent="0.25">
      <c r="A46" s="4"/>
      <c r="B46" s="22" t="s">
        <v>17</v>
      </c>
      <c r="C46" s="21">
        <f>C47+C48</f>
        <v>39517.56</v>
      </c>
      <c r="D46" s="21">
        <f t="shared" ref="D46:H46" si="10">D47+D48</f>
        <v>55019.64</v>
      </c>
      <c r="E46" s="21">
        <f>E47+E48</f>
        <v>37795.839999999997</v>
      </c>
      <c r="F46" s="21">
        <f t="shared" si="10"/>
        <v>41900.94</v>
      </c>
      <c r="G46" s="21">
        <f t="shared" si="10"/>
        <v>41360.99</v>
      </c>
      <c r="H46" s="21">
        <f t="shared" si="10"/>
        <v>21665.67</v>
      </c>
    </row>
    <row r="47" spans="1:8" x14ac:dyDescent="0.25">
      <c r="A47" s="4"/>
      <c r="B47" s="8" t="s">
        <v>8</v>
      </c>
      <c r="C47" s="19">
        <v>35147.14</v>
      </c>
      <c r="D47" s="19">
        <v>39543.839999999997</v>
      </c>
      <c r="E47" s="19">
        <v>22378.41</v>
      </c>
      <c r="F47" s="19">
        <v>32452.880000000001</v>
      </c>
      <c r="G47" s="19">
        <v>22747.96</v>
      </c>
      <c r="H47" s="19">
        <v>20472.919999999998</v>
      </c>
    </row>
    <row r="48" spans="1:8" x14ac:dyDescent="0.25">
      <c r="A48" s="4"/>
      <c r="B48" s="8" t="s">
        <v>10</v>
      </c>
      <c r="C48" s="24">
        <v>4370.42</v>
      </c>
      <c r="D48" s="19">
        <v>15475.8</v>
      </c>
      <c r="E48" s="19">
        <v>15417.43</v>
      </c>
      <c r="F48" s="19">
        <v>9448.06</v>
      </c>
      <c r="G48" s="19">
        <v>18613.03</v>
      </c>
      <c r="H48" s="19">
        <v>1192.75</v>
      </c>
    </row>
    <row r="49" spans="1:8" x14ac:dyDescent="0.25">
      <c r="A49" s="4"/>
      <c r="B49" s="16" t="s">
        <v>18</v>
      </c>
      <c r="C49" s="21">
        <f>C50+C51+C52</f>
        <v>245816.46</v>
      </c>
      <c r="D49" s="21">
        <f t="shared" ref="D49:H49" si="11">D50+D51+D52</f>
        <v>355134.69</v>
      </c>
      <c r="E49" s="21">
        <f>E50+E51+E52</f>
        <v>326370.3</v>
      </c>
      <c r="F49" s="21">
        <f t="shared" si="11"/>
        <v>284394.98</v>
      </c>
      <c r="G49" s="21">
        <f t="shared" si="11"/>
        <v>261558.03999999998</v>
      </c>
      <c r="H49" s="21">
        <f t="shared" si="11"/>
        <v>219049.44</v>
      </c>
    </row>
    <row r="50" spans="1:8" x14ac:dyDescent="0.25">
      <c r="A50" s="4"/>
      <c r="B50" s="14" t="s">
        <v>8</v>
      </c>
      <c r="C50" s="23">
        <v>145069.56</v>
      </c>
      <c r="D50" s="23">
        <v>160885.67000000001</v>
      </c>
      <c r="E50" s="23">
        <v>134182.97</v>
      </c>
      <c r="F50" s="23">
        <v>184490.63</v>
      </c>
      <c r="G50" s="23">
        <v>168394.62</v>
      </c>
      <c r="H50" s="23">
        <v>131207.35</v>
      </c>
    </row>
    <row r="51" spans="1:8" x14ac:dyDescent="0.25">
      <c r="A51" s="4"/>
      <c r="B51" s="14" t="s">
        <v>10</v>
      </c>
      <c r="C51" s="23">
        <v>100746.9</v>
      </c>
      <c r="D51" s="23">
        <v>194249.02</v>
      </c>
      <c r="E51" s="23">
        <v>192187.33</v>
      </c>
      <c r="F51" s="23">
        <v>99904.35</v>
      </c>
      <c r="G51" s="23">
        <v>93163.42</v>
      </c>
      <c r="H51" s="23">
        <v>87842.09</v>
      </c>
    </row>
    <row r="52" spans="1:8" x14ac:dyDescent="0.25">
      <c r="A52" s="4"/>
      <c r="B52" s="14" t="s">
        <v>36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</row>
    <row r="53" spans="1:8" ht="26.25" x14ac:dyDescent="0.25">
      <c r="A53" s="4"/>
      <c r="B53" s="25" t="s">
        <v>19</v>
      </c>
      <c r="C53" s="21">
        <f>C54+C55</f>
        <v>0</v>
      </c>
      <c r="D53" s="21">
        <f t="shared" ref="D53:H53" si="12">D54+D55</f>
        <v>0</v>
      </c>
      <c r="E53" s="21">
        <f>E54+E55</f>
        <v>171.92</v>
      </c>
      <c r="F53" s="21">
        <f t="shared" si="12"/>
        <v>1505.48</v>
      </c>
      <c r="G53" s="21">
        <f t="shared" si="12"/>
        <v>246.6</v>
      </c>
      <c r="H53" s="21">
        <f t="shared" si="12"/>
        <v>13888.49</v>
      </c>
    </row>
    <row r="54" spans="1:8" ht="18.75" customHeight="1" x14ac:dyDescent="0.25">
      <c r="A54" s="4"/>
      <c r="B54" s="14" t="s">
        <v>8</v>
      </c>
      <c r="C54" s="19"/>
      <c r="D54" s="19">
        <v>0</v>
      </c>
      <c r="E54" s="19">
        <v>0</v>
      </c>
      <c r="F54" s="19">
        <v>0</v>
      </c>
      <c r="G54" s="19">
        <v>0</v>
      </c>
      <c r="H54" s="19">
        <v>0</v>
      </c>
    </row>
    <row r="55" spans="1:8" ht="18.75" customHeight="1" x14ac:dyDescent="0.25">
      <c r="A55" s="4"/>
      <c r="B55" s="14" t="s">
        <v>10</v>
      </c>
      <c r="C55" s="19"/>
      <c r="D55" s="19">
        <v>0</v>
      </c>
      <c r="E55" s="19">
        <v>171.92</v>
      </c>
      <c r="F55" s="19">
        <v>1505.48</v>
      </c>
      <c r="G55" s="19">
        <v>246.6</v>
      </c>
      <c r="H55" s="19">
        <v>13888.49</v>
      </c>
    </row>
    <row r="56" spans="1:8" ht="23.25" customHeight="1" x14ac:dyDescent="0.25">
      <c r="A56" s="4"/>
      <c r="B56" s="25" t="s">
        <v>20</v>
      </c>
      <c r="C56" s="21">
        <f>C57+C58</f>
        <v>2978.44</v>
      </c>
      <c r="D56" s="21">
        <f t="shared" ref="D56:H56" si="13">D57+D58</f>
        <v>1253827.24</v>
      </c>
      <c r="E56" s="21">
        <f>E57+E58</f>
        <v>60817.41</v>
      </c>
      <c r="F56" s="21">
        <f t="shared" si="13"/>
        <v>7303.6</v>
      </c>
      <c r="G56" s="21">
        <f t="shared" si="13"/>
        <v>0</v>
      </c>
      <c r="H56" s="21">
        <f t="shared" si="13"/>
        <v>0</v>
      </c>
    </row>
    <row r="57" spans="1:8" ht="19.5" customHeight="1" x14ac:dyDescent="0.25">
      <c r="A57" s="4"/>
      <c r="B57" s="14" t="s">
        <v>8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</row>
    <row r="58" spans="1:8" ht="19.5" customHeight="1" x14ac:dyDescent="0.25">
      <c r="A58" s="4"/>
      <c r="B58" s="14" t="s">
        <v>10</v>
      </c>
      <c r="C58" s="19">
        <f>536.33+2442.11</f>
        <v>2978.44</v>
      </c>
      <c r="D58" s="19">
        <v>1253827.24</v>
      </c>
      <c r="E58" s="19">
        <v>60817.41</v>
      </c>
      <c r="F58" s="19">
        <v>7303.6</v>
      </c>
      <c r="G58" s="19">
        <v>0</v>
      </c>
      <c r="H58" s="19">
        <v>0</v>
      </c>
    </row>
    <row r="59" spans="1:8" ht="27" customHeight="1" x14ac:dyDescent="0.25">
      <c r="A59" s="4"/>
      <c r="B59" s="25" t="s">
        <v>21</v>
      </c>
      <c r="C59" s="21">
        <f>SUM(C60:C63)</f>
        <v>1164752.6100000001</v>
      </c>
      <c r="D59" s="21">
        <f t="shared" ref="D59:H59" si="14">SUM(D60:D63)</f>
        <v>2191144.04</v>
      </c>
      <c r="E59" s="21">
        <f>SUM(E60:E63)</f>
        <v>1817158.0000000002</v>
      </c>
      <c r="F59" s="21">
        <f t="shared" ref="F59" si="15">SUM(F60:F63)</f>
        <v>3217767.4599999995</v>
      </c>
      <c r="G59" s="21">
        <f t="shared" si="14"/>
        <v>1358268.72</v>
      </c>
      <c r="H59" s="21">
        <f t="shared" si="14"/>
        <v>1774224.64</v>
      </c>
    </row>
    <row r="60" spans="1:8" ht="19.5" customHeight="1" x14ac:dyDescent="0.25">
      <c r="A60" s="4"/>
      <c r="B60" s="14" t="s">
        <v>8</v>
      </c>
      <c r="C60" s="19">
        <v>74036.600000000006</v>
      </c>
      <c r="D60" s="19">
        <v>72207.179999999993</v>
      </c>
      <c r="E60" s="19">
        <v>155120.01</v>
      </c>
      <c r="F60" s="19">
        <v>86028.53</v>
      </c>
      <c r="G60" s="19">
        <v>73644.039999999994</v>
      </c>
      <c r="H60" s="19">
        <v>83928.79</v>
      </c>
    </row>
    <row r="61" spans="1:8" ht="19.5" customHeight="1" x14ac:dyDescent="0.25">
      <c r="A61" s="4"/>
      <c r="B61" s="14" t="s">
        <v>33</v>
      </c>
      <c r="C61" s="19">
        <f>145468.95+106744.3+39239.78+270927.22+56879.8+34447.36+33675.3+34207.77+39353.3+56442.35+28309.74+57200+31538.75+98292.4</f>
        <v>1032727.0200000001</v>
      </c>
      <c r="D61" s="19">
        <f>426477.05+319474.55+39239.77+99191.9+108139.16+85107.86+84304.19+140799.16+120106.7+178296.35+83848.65+171600+94392+110231.76</f>
        <v>2061209.0999999999</v>
      </c>
      <c r="E61" s="19">
        <f>257670.45+194022.54+119072.61+377717.44+79211.07+58296.74+62075.33+73173.1+111624.75+51407.67+97760+56942.25+66211.76</f>
        <v>1605185.7100000002</v>
      </c>
      <c r="F61" s="19">
        <v>3074098.1399999997</v>
      </c>
      <c r="G61" s="19">
        <f>265157.1+205769.12+189523.12+5125.39+63793.35+65753.79+103582.42+78908.9+118283.25+60363.5+70062.8</f>
        <v>1226322.74</v>
      </c>
      <c r="H61" s="19">
        <f>265242.25+200748.32+198697.88+206011+66960.62+68494.19+108198.17+78194.9+125493.75+178880+62968.25+73112.96</f>
        <v>1633002.2899999998</v>
      </c>
    </row>
    <row r="62" spans="1:8" ht="19.5" customHeight="1" x14ac:dyDescent="0.25">
      <c r="A62" s="4"/>
      <c r="B62" s="14" t="s">
        <v>10</v>
      </c>
      <c r="C62" s="24">
        <v>3153.29</v>
      </c>
      <c r="D62" s="19">
        <v>2892.06</v>
      </c>
      <c r="E62" s="19">
        <v>2016.58</v>
      </c>
      <c r="F62" s="19">
        <v>2805.09</v>
      </c>
      <c r="G62" s="19">
        <v>2223.2199999999998</v>
      </c>
      <c r="H62" s="19">
        <v>1214.8399999999999</v>
      </c>
    </row>
    <row r="63" spans="1:8" x14ac:dyDescent="0.25">
      <c r="A63" s="4"/>
      <c r="B63" s="14" t="s">
        <v>35</v>
      </c>
      <c r="C63" s="19">
        <v>54835.7</v>
      </c>
      <c r="D63" s="19">
        <v>54835.7</v>
      </c>
      <c r="E63" s="19">
        <v>54835.7</v>
      </c>
      <c r="F63" s="19">
        <v>54835.7</v>
      </c>
      <c r="G63" s="19">
        <v>56078.720000000001</v>
      </c>
      <c r="H63" s="19">
        <v>56078.720000000001</v>
      </c>
    </row>
    <row r="64" spans="1:8" ht="26.25" customHeight="1" x14ac:dyDescent="0.25">
      <c r="A64" s="4"/>
      <c r="B64" s="25" t="s">
        <v>22</v>
      </c>
      <c r="C64" s="21">
        <f>SUM(C65:C67)</f>
        <v>320117.98</v>
      </c>
      <c r="D64" s="21">
        <f t="shared" ref="D64:H64" si="16">SUM(D65:D67)</f>
        <v>6918706.7800000012</v>
      </c>
      <c r="E64" s="21">
        <f>SUM(E65:E67)</f>
        <v>8246361.0899999999</v>
      </c>
      <c r="F64" s="21">
        <f t="shared" ref="F64" si="17">SUM(F65:F67)</f>
        <v>7786564</v>
      </c>
      <c r="G64" s="21">
        <f t="shared" si="16"/>
        <v>7726598.169999999</v>
      </c>
      <c r="H64" s="21">
        <f t="shared" si="16"/>
        <v>7550207.0200000005</v>
      </c>
    </row>
    <row r="65" spans="1:8" x14ac:dyDescent="0.25">
      <c r="A65" s="4"/>
      <c r="B65" s="14" t="s">
        <v>8</v>
      </c>
      <c r="C65" s="19">
        <v>212506.29</v>
      </c>
      <c r="D65" s="19">
        <v>239484.9</v>
      </c>
      <c r="E65" s="19">
        <v>225009.2</v>
      </c>
      <c r="F65" s="19">
        <v>298987.96000000002</v>
      </c>
      <c r="G65" s="19">
        <v>260896.02</v>
      </c>
      <c r="H65" s="19">
        <v>243828.24</v>
      </c>
    </row>
    <row r="66" spans="1:8" ht="21.75" customHeight="1" x14ac:dyDescent="0.25">
      <c r="A66" s="4"/>
      <c r="B66" s="14" t="s">
        <v>34</v>
      </c>
      <c r="C66" s="19">
        <v>0</v>
      </c>
      <c r="D66" s="19">
        <f>831717.02+5650608.13+114484.03</f>
        <v>6596809.1800000006</v>
      </c>
      <c r="E66" s="19">
        <f>7900500.16+33857.0199999995</f>
        <v>7934357.1799999997</v>
      </c>
      <c r="F66" s="19">
        <v>7401877.9199999999</v>
      </c>
      <c r="G66" s="19">
        <f>930389.86+6350641.05+120018.39</f>
        <v>7401049.2999999998</v>
      </c>
      <c r="H66" s="19">
        <f>899390.75+6354997.91</f>
        <v>7254388.6600000001</v>
      </c>
    </row>
    <row r="67" spans="1:8" x14ac:dyDescent="0.25">
      <c r="A67" s="4"/>
      <c r="B67" s="14" t="s">
        <v>10</v>
      </c>
      <c r="C67" s="18">
        <v>107611.69</v>
      </c>
      <c r="D67" s="18">
        <v>82412.7</v>
      </c>
      <c r="E67" s="18">
        <v>86994.71</v>
      </c>
      <c r="F67" s="18">
        <v>85698.12</v>
      </c>
      <c r="G67" s="18">
        <v>64652.85</v>
      </c>
      <c r="H67" s="18">
        <v>51990.12</v>
      </c>
    </row>
    <row r="68" spans="1:8" ht="21" customHeight="1" x14ac:dyDescent="0.25">
      <c r="A68" s="4"/>
      <c r="B68" s="25" t="s">
        <v>23</v>
      </c>
      <c r="C68" s="17">
        <f>SUM(C69:C71)</f>
        <v>957476.70000000007</v>
      </c>
      <c r="D68" s="17">
        <f>SUM(D69:D71)</f>
        <v>921639.69</v>
      </c>
      <c r="E68" s="17">
        <f>SUM(E69:E71)</f>
        <v>1028194.13</v>
      </c>
      <c r="F68" s="17">
        <f>SUM(F69:F71)</f>
        <v>1115245.3700000001</v>
      </c>
      <c r="G68" s="17">
        <f t="shared" ref="G68:H68" si="18">SUM(G69:G71)</f>
        <v>1183612.7</v>
      </c>
      <c r="H68" s="17">
        <f t="shared" si="18"/>
        <v>1110984.95</v>
      </c>
    </row>
    <row r="69" spans="1:8" x14ac:dyDescent="0.25">
      <c r="A69" s="4"/>
      <c r="B69" s="14" t="s">
        <v>8</v>
      </c>
      <c r="C69" s="18">
        <v>860934.28</v>
      </c>
      <c r="D69" s="18">
        <v>809939.51</v>
      </c>
      <c r="E69" s="18">
        <v>878486.9</v>
      </c>
      <c r="F69" s="18">
        <v>998995.67</v>
      </c>
      <c r="G69" s="18">
        <v>996900.86</v>
      </c>
      <c r="H69" s="18">
        <v>955359.2</v>
      </c>
    </row>
    <row r="70" spans="1:8" ht="15.75" thickBot="1" x14ac:dyDescent="0.3">
      <c r="A70" s="5"/>
      <c r="B70" s="26" t="s">
        <v>10</v>
      </c>
      <c r="C70" s="27">
        <v>96542.42</v>
      </c>
      <c r="D70" s="28">
        <v>111700.18</v>
      </c>
      <c r="E70" s="28">
        <v>149707.23000000001</v>
      </c>
      <c r="F70" s="28">
        <v>116249.7</v>
      </c>
      <c r="G70" s="28">
        <v>186711.84</v>
      </c>
      <c r="H70" s="28">
        <v>155625.75</v>
      </c>
    </row>
    <row r="71" spans="1:8" x14ac:dyDescent="0.25">
      <c r="A71" s="7"/>
      <c r="B71" s="14" t="s">
        <v>36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</row>
    <row r="72" spans="1:8" ht="25.5" customHeight="1" x14ac:dyDescent="0.25">
      <c r="A72" s="6"/>
      <c r="B72" s="16" t="s">
        <v>43</v>
      </c>
      <c r="C72" s="29">
        <v>4.9000000000000004</v>
      </c>
      <c r="D72" s="29">
        <v>0</v>
      </c>
      <c r="E72" s="29">
        <v>0</v>
      </c>
      <c r="F72" s="29">
        <v>0</v>
      </c>
      <c r="G72" s="29">
        <v>0</v>
      </c>
      <c r="H72" s="29">
        <v>0</v>
      </c>
    </row>
    <row r="73" spans="1:8" ht="10.5" customHeight="1" x14ac:dyDescent="0.25">
      <c r="B73" s="30"/>
      <c r="C73" s="13"/>
      <c r="D73" s="13"/>
      <c r="E73" s="13"/>
      <c r="F73" s="13"/>
      <c r="G73" s="13"/>
      <c r="H73" s="13"/>
    </row>
    <row r="75" spans="1:8" x14ac:dyDescent="0.25">
      <c r="C75" s="39"/>
      <c r="D75" s="39"/>
      <c r="E75" s="39"/>
      <c r="F75" s="39"/>
      <c r="G75" s="39"/>
      <c r="H75" s="39"/>
    </row>
    <row r="76" spans="1:8" x14ac:dyDescent="0.25">
      <c r="C76" s="39"/>
      <c r="D76" s="39"/>
      <c r="E76" s="39"/>
      <c r="F76" s="39"/>
      <c r="G76" s="39"/>
      <c r="H76" s="39"/>
    </row>
    <row r="77" spans="1:8" x14ac:dyDescent="0.25">
      <c r="C77" s="39"/>
      <c r="D77" s="39"/>
      <c r="E77" s="39"/>
      <c r="F77" s="39"/>
      <c r="G77" s="39"/>
      <c r="H77" s="39"/>
    </row>
    <row r="78" spans="1:8" x14ac:dyDescent="0.25">
      <c r="C78" s="39"/>
      <c r="D78" s="39"/>
      <c r="E78" s="39"/>
      <c r="F78" s="39"/>
      <c r="G78" s="39"/>
      <c r="H78" s="39"/>
    </row>
    <row r="79" spans="1:8" x14ac:dyDescent="0.25">
      <c r="C79" s="39"/>
      <c r="D79" s="39"/>
      <c r="E79" s="39"/>
      <c r="F79" s="39"/>
      <c r="G79" s="39"/>
      <c r="H79" s="39"/>
    </row>
    <row r="80" spans="1:8" x14ac:dyDescent="0.25">
      <c r="C80" s="39"/>
      <c r="D80" s="39"/>
      <c r="E80" s="39"/>
      <c r="F80" s="39"/>
      <c r="G80" s="39"/>
      <c r="H80" s="39"/>
    </row>
    <row r="81" spans="3:8" x14ac:dyDescent="0.25">
      <c r="C81" s="39"/>
      <c r="D81" s="39"/>
      <c r="E81" s="39"/>
      <c r="F81" s="39"/>
      <c r="G81" s="39"/>
      <c r="H81" s="39"/>
    </row>
    <row r="82" spans="3:8" x14ac:dyDescent="0.25">
      <c r="C82" s="39"/>
      <c r="D82" s="39"/>
      <c r="E82" s="39"/>
      <c r="F82" s="39"/>
      <c r="G82" s="39"/>
      <c r="H82" s="39"/>
    </row>
    <row r="83" spans="3:8" x14ac:dyDescent="0.25">
      <c r="C83" s="39"/>
      <c r="D83" s="39"/>
      <c r="E83" s="39"/>
      <c r="F83" s="39"/>
      <c r="G83" s="39"/>
      <c r="H83" s="39"/>
    </row>
    <row r="84" spans="3:8" x14ac:dyDescent="0.25">
      <c r="C84" s="39"/>
      <c r="D84" s="39"/>
      <c r="E84" s="39"/>
      <c r="F84" s="39"/>
      <c r="G84" s="39"/>
      <c r="H84" s="39"/>
    </row>
    <row r="85" spans="3:8" x14ac:dyDescent="0.25">
      <c r="C85" s="39"/>
      <c r="D85" s="39"/>
      <c r="E85" s="39"/>
      <c r="F85" s="39"/>
      <c r="G85" s="39"/>
      <c r="H85" s="39"/>
    </row>
    <row r="86" spans="3:8" x14ac:dyDescent="0.25">
      <c r="H86" s="40"/>
    </row>
  </sheetData>
  <sheetProtection formatCells="0" formatColumns="0" formatRows="0" insertColumns="0" insertRows="0" insertHyperlinks="0" deleteColumns="0" deleteRows="0" sort="0" autoFilter="0" pivotTables="0"/>
  <pageMargins left="0.32500000000000001" right="0.15625" top="1.1578124999999999" bottom="0.66666666666666663" header="0.31496062000000002" footer="0.31496062000000002"/>
  <pageSetup paperSize="9" scale="75" orientation="landscape" r:id="rId1"/>
  <headerFooter>
    <oddHeader xml:space="preserve">&amp;C&amp;G&amp;R&amp;"Arial,Normal"&amp;10
Contrato de Gestão 001/2011 - SEAD / OVG
Execução Orçamentária Mensal
Regime de Apurção 2019
Relatório retificado janeiro/2020 
</oddHeader>
    <oddFooter>&amp;C&amp;P de &amp;N</oddFooter>
  </headerFooter>
  <rowBreaks count="2" manualBreakCount="2">
    <brk id="18" max="16383" man="1"/>
    <brk id="48" max="7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jan a jun</vt:lpstr>
      <vt:lpstr>'jan a jun'!Area_de_impressao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Barsanulfo da Silva</dc:creator>
  <cp:lastModifiedBy>Murilo Lopes Figueiredo</cp:lastModifiedBy>
  <cp:lastPrinted>2019-07-19T19:15:54Z</cp:lastPrinted>
  <dcterms:created xsi:type="dcterms:W3CDTF">2019-01-07T12:23:29Z</dcterms:created>
  <dcterms:modified xsi:type="dcterms:W3CDTF">2020-10-20T14:00:11Z</dcterms:modified>
</cp:coreProperties>
</file>