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37.1.1\gepg\Transparência\Transparência 2019\Relatórios gerenciais editáveis\"/>
    </mc:Choice>
  </mc:AlternateContent>
  <xr:revisionPtr revIDLastSave="0" documentId="13_ncr:1_{939D8A4C-227C-4A0E-BB29-C761338DB743}" xr6:coauthVersionLast="41" xr6:coauthVersionMax="41" xr10:uidLastSave="{00000000-0000-0000-0000-000000000000}"/>
  <bookViews>
    <workbookView xWindow="-120" yWindow="-120" windowWidth="24240" windowHeight="13140" xr2:uid="{00000000-000D-0000-FFFF-FFFF00000000}"/>
  </bookViews>
  <sheets>
    <sheet name="CAPA" sheetId="29" r:id="rId1"/>
    <sheet name="Retificação Fisicas PBU" sheetId="30" r:id="rId2"/>
    <sheet name="Retificação Cont x Repass" sheetId="36" r:id="rId3"/>
    <sheet name="% DESPESAS" sheetId="33" r:id="rId4"/>
    <sheet name="% PESSOAL E ENCARGOS" sheetId="34" r:id="rId5"/>
    <sheet name="% INVESTIMENTO" sheetId="35" r:id="rId6"/>
    <sheet name="D EXEC DESPESAS" sheetId="37" r:id="rId7"/>
  </sheets>
  <externalReferences>
    <externalReference r:id="rId8"/>
  </externalReferences>
  <definedNames>
    <definedName name="_xlnm.Print_Area" localSheetId="3">'% DESPESAS'!$A$1:$K$70</definedName>
    <definedName name="_xlnm.Print_Area" localSheetId="5">'% INVESTIMENTO'!$A$1:$K$28</definedName>
    <definedName name="_xlnm.Print_Area" localSheetId="6">'D EXEC DESPESAS'!$A$1:$I$128</definedName>
    <definedName name="_xlnm.Print_Area" localSheetId="2">'Retificação Cont x Repass'!$A$1:$H$23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75" i="37" l="1"/>
  <c r="I93" i="37"/>
  <c r="I52" i="37"/>
  <c r="C52" i="37"/>
  <c r="F112" i="37"/>
  <c r="D111" i="37"/>
  <c r="D110" i="37" s="1"/>
  <c r="I110" i="37" s="1"/>
  <c r="H110" i="37"/>
  <c r="G110" i="37"/>
  <c r="F110" i="37"/>
  <c r="E110" i="37"/>
  <c r="E112" i="37" s="1"/>
  <c r="C110" i="37"/>
  <c r="I104" i="37"/>
  <c r="H104" i="37"/>
  <c r="D104" i="37"/>
  <c r="C104" i="37"/>
  <c r="G93" i="37"/>
  <c r="D93" i="37"/>
  <c r="C93" i="37"/>
  <c r="H75" i="37"/>
  <c r="G75" i="37"/>
  <c r="D75" i="37"/>
  <c r="C75" i="37"/>
  <c r="H52" i="37"/>
  <c r="G52" i="37"/>
  <c r="G112" i="37" s="1"/>
  <c r="D52" i="37"/>
  <c r="H45" i="37"/>
  <c r="D45" i="37"/>
  <c r="C45" i="37"/>
  <c r="I45" i="37" s="1"/>
  <c r="C43" i="37"/>
  <c r="H42" i="37"/>
  <c r="D42" i="37"/>
  <c r="C42" i="37"/>
  <c r="I42" i="37" s="1"/>
  <c r="H29" i="37"/>
  <c r="D29" i="37"/>
  <c r="C29" i="37"/>
  <c r="I29" i="37" s="1"/>
  <c r="C23" i="37"/>
  <c r="I22" i="37"/>
  <c r="H22" i="37"/>
  <c r="D22" i="37"/>
  <c r="C22" i="37"/>
  <c r="C20" i="37"/>
  <c r="C18" i="37"/>
  <c r="C9" i="37" s="1"/>
  <c r="C15" i="37"/>
  <c r="C10" i="37"/>
  <c r="H9" i="37"/>
  <c r="H112" i="37" s="1"/>
  <c r="D9" i="37"/>
  <c r="D112" i="37" s="1"/>
  <c r="S20" i="35"/>
  <c r="J20" i="35"/>
  <c r="H20" i="35"/>
  <c r="F20" i="35"/>
  <c r="E20" i="35"/>
  <c r="C20" i="35"/>
  <c r="I20" i="35" s="1"/>
  <c r="S19" i="35"/>
  <c r="J19" i="35"/>
  <c r="C19" i="35"/>
  <c r="I19" i="35" s="1"/>
  <c r="K19" i="35" s="1"/>
  <c r="I18" i="35"/>
  <c r="G18" i="35"/>
  <c r="S18" i="35" s="1"/>
  <c r="F18" i="35"/>
  <c r="R18" i="35" s="1"/>
  <c r="D18" i="35"/>
  <c r="J18" i="35" s="1"/>
  <c r="B18" i="35"/>
  <c r="G17" i="35"/>
  <c r="S17" i="35" s="1"/>
  <c r="F17" i="35"/>
  <c r="D17" i="35"/>
  <c r="J17" i="35" s="1"/>
  <c r="C17" i="35"/>
  <c r="R17" i="35" s="1"/>
  <c r="B17" i="35"/>
  <c r="G16" i="35"/>
  <c r="F16" i="35"/>
  <c r="D16" i="35"/>
  <c r="S16" i="35" s="1"/>
  <c r="C16" i="35"/>
  <c r="I16" i="35" s="1"/>
  <c r="B16" i="35"/>
  <c r="G15" i="35"/>
  <c r="F15" i="35"/>
  <c r="D15" i="35"/>
  <c r="J15" i="35" s="1"/>
  <c r="C15" i="35"/>
  <c r="I15" i="35" s="1"/>
  <c r="B15" i="35"/>
  <c r="G14" i="35"/>
  <c r="F14" i="35"/>
  <c r="R14" i="35" s="1"/>
  <c r="D14" i="35"/>
  <c r="J14" i="35" s="1"/>
  <c r="C14" i="35"/>
  <c r="I14" i="35" s="1"/>
  <c r="B14" i="35"/>
  <c r="S7" i="35"/>
  <c r="K7" i="35"/>
  <c r="J7" i="35"/>
  <c r="I7" i="35"/>
  <c r="E7" i="35"/>
  <c r="J6" i="35"/>
  <c r="I6" i="35"/>
  <c r="E35" i="34"/>
  <c r="D35" i="34"/>
  <c r="F34" i="34"/>
  <c r="D34" i="34"/>
  <c r="D33" i="34"/>
  <c r="C33" i="34"/>
  <c r="D32" i="34"/>
  <c r="E31" i="34"/>
  <c r="D31" i="34"/>
  <c r="D30" i="34"/>
  <c r="D29" i="34"/>
  <c r="C29" i="34"/>
  <c r="D28" i="34"/>
  <c r="E27" i="34"/>
  <c r="D27" i="34"/>
  <c r="D26" i="34"/>
  <c r="D25" i="34"/>
  <c r="C25" i="34"/>
  <c r="D24" i="34"/>
  <c r="D36" i="34" s="1"/>
  <c r="J18" i="34"/>
  <c r="I18" i="34"/>
  <c r="D18" i="34"/>
  <c r="L17" i="34"/>
  <c r="K17" i="34"/>
  <c r="J17" i="34"/>
  <c r="H17" i="34"/>
  <c r="G17" i="34"/>
  <c r="F17" i="34"/>
  <c r="F35" i="34" s="1"/>
  <c r="G35" i="34" s="1"/>
  <c r="E17" i="34"/>
  <c r="C17" i="34"/>
  <c r="C35" i="34" s="1"/>
  <c r="L16" i="34"/>
  <c r="K16" i="34"/>
  <c r="J16" i="34"/>
  <c r="H16" i="34"/>
  <c r="G16" i="34"/>
  <c r="F16" i="34"/>
  <c r="E16" i="34"/>
  <c r="E34" i="34" s="1"/>
  <c r="C16" i="34"/>
  <c r="C34" i="34" s="1"/>
  <c r="L15" i="34"/>
  <c r="K15" i="34"/>
  <c r="J15" i="34"/>
  <c r="H15" i="34"/>
  <c r="G15" i="34"/>
  <c r="F15" i="34"/>
  <c r="F33" i="34" s="1"/>
  <c r="G33" i="34" s="1"/>
  <c r="E15" i="34"/>
  <c r="E33" i="34" s="1"/>
  <c r="C15" i="34"/>
  <c r="L14" i="34"/>
  <c r="K14" i="34"/>
  <c r="J14" i="34"/>
  <c r="H14" i="34"/>
  <c r="G14" i="34"/>
  <c r="F14" i="34"/>
  <c r="F32" i="34" s="1"/>
  <c r="G32" i="34" s="1"/>
  <c r="E14" i="34"/>
  <c r="E32" i="34" s="1"/>
  <c r="C14" i="34"/>
  <c r="C32" i="34" s="1"/>
  <c r="J13" i="34"/>
  <c r="K13" i="34" s="1"/>
  <c r="L13" i="34" s="1"/>
  <c r="H13" i="34"/>
  <c r="E13" i="34"/>
  <c r="F13" i="34" s="1"/>
  <c r="C13" i="34"/>
  <c r="C31" i="34" s="1"/>
  <c r="J12" i="34"/>
  <c r="K12" i="34" s="1"/>
  <c r="L12" i="34" s="1"/>
  <c r="H12" i="34"/>
  <c r="E12" i="34"/>
  <c r="E30" i="34" s="1"/>
  <c r="C12" i="34"/>
  <c r="C30" i="34" s="1"/>
  <c r="J11" i="34"/>
  <c r="K11" i="34" s="1"/>
  <c r="L11" i="34" s="1"/>
  <c r="H11" i="34"/>
  <c r="E11" i="34"/>
  <c r="F11" i="34" s="1"/>
  <c r="C11" i="34"/>
  <c r="J10" i="34"/>
  <c r="K10" i="34" s="1"/>
  <c r="L10" i="34" s="1"/>
  <c r="H10" i="34"/>
  <c r="E10" i="34"/>
  <c r="F10" i="34" s="1"/>
  <c r="C10" i="34"/>
  <c r="C28" i="34" s="1"/>
  <c r="J9" i="34"/>
  <c r="K9" i="34" s="1"/>
  <c r="L9" i="34" s="1"/>
  <c r="H9" i="34"/>
  <c r="E9" i="34"/>
  <c r="F9" i="34" s="1"/>
  <c r="C9" i="34"/>
  <c r="C27" i="34" s="1"/>
  <c r="J8" i="34"/>
  <c r="K8" i="34" s="1"/>
  <c r="L8" i="34" s="1"/>
  <c r="H8" i="34"/>
  <c r="E8" i="34"/>
  <c r="E26" i="34" s="1"/>
  <c r="C8" i="34"/>
  <c r="C26" i="34" s="1"/>
  <c r="J7" i="34"/>
  <c r="K7" i="34" s="1"/>
  <c r="L7" i="34" s="1"/>
  <c r="H7" i="34"/>
  <c r="E7" i="34"/>
  <c r="F7" i="34" s="1"/>
  <c r="C7" i="34"/>
  <c r="J6" i="34"/>
  <c r="K6" i="34" s="1"/>
  <c r="H6" i="34"/>
  <c r="H18" i="34" s="1"/>
  <c r="E6" i="34"/>
  <c r="E18" i="34" s="1"/>
  <c r="C6" i="34"/>
  <c r="C24" i="34" s="1"/>
  <c r="C36" i="34" s="1"/>
  <c r="H68" i="33"/>
  <c r="G68" i="33"/>
  <c r="F68" i="33"/>
  <c r="D68" i="33"/>
  <c r="J68" i="33" s="1"/>
  <c r="C68" i="33"/>
  <c r="I68" i="33" s="1"/>
  <c r="I67" i="33"/>
  <c r="G67" i="33"/>
  <c r="H67" i="33" s="1"/>
  <c r="F67" i="33"/>
  <c r="E67" i="33"/>
  <c r="D67" i="33"/>
  <c r="J67" i="33" s="1"/>
  <c r="K67" i="33" s="1"/>
  <c r="C67" i="33"/>
  <c r="G66" i="33"/>
  <c r="E66" i="33"/>
  <c r="D66" i="33"/>
  <c r="C66" i="33"/>
  <c r="G65" i="33"/>
  <c r="E65" i="33"/>
  <c r="D65" i="33"/>
  <c r="C65" i="33"/>
  <c r="G64" i="33"/>
  <c r="E64" i="33"/>
  <c r="D64" i="33"/>
  <c r="C64" i="33"/>
  <c r="C63" i="33" s="1"/>
  <c r="F63" i="33"/>
  <c r="F61" i="33" s="1"/>
  <c r="D63" i="33"/>
  <c r="E63" i="33" s="1"/>
  <c r="G62" i="33"/>
  <c r="J62" i="33" s="1"/>
  <c r="K62" i="33" s="1"/>
  <c r="F62" i="33"/>
  <c r="D62" i="33"/>
  <c r="C62" i="33"/>
  <c r="I62" i="33" s="1"/>
  <c r="D61" i="33"/>
  <c r="I58" i="33"/>
  <c r="G58" i="33"/>
  <c r="H58" i="33" s="1"/>
  <c r="F58" i="33"/>
  <c r="E58" i="33"/>
  <c r="D58" i="33"/>
  <c r="J58" i="33" s="1"/>
  <c r="K58" i="33" s="1"/>
  <c r="C58" i="33"/>
  <c r="J57" i="33"/>
  <c r="K57" i="33" s="1"/>
  <c r="G57" i="33"/>
  <c r="F57" i="33"/>
  <c r="I57" i="33" s="1"/>
  <c r="D57" i="33"/>
  <c r="E57" i="33" s="1"/>
  <c r="C57" i="33"/>
  <c r="G56" i="33"/>
  <c r="J56" i="33" s="1"/>
  <c r="K56" i="33" s="1"/>
  <c r="F56" i="33"/>
  <c r="D56" i="33"/>
  <c r="C56" i="33"/>
  <c r="I56" i="33" s="1"/>
  <c r="H55" i="33"/>
  <c r="G55" i="33"/>
  <c r="F55" i="33"/>
  <c r="D55" i="33"/>
  <c r="J55" i="33" s="1"/>
  <c r="C55" i="33"/>
  <c r="I55" i="33" s="1"/>
  <c r="I54" i="33"/>
  <c r="G54" i="33"/>
  <c r="H54" i="33" s="1"/>
  <c r="F54" i="33"/>
  <c r="E54" i="33"/>
  <c r="D54" i="33"/>
  <c r="J54" i="33" s="1"/>
  <c r="K54" i="33" s="1"/>
  <c r="C54" i="33"/>
  <c r="J53" i="33"/>
  <c r="K53" i="33" s="1"/>
  <c r="G53" i="33"/>
  <c r="F53" i="33"/>
  <c r="I53" i="33" s="1"/>
  <c r="D53" i="33"/>
  <c r="E53" i="33" s="1"/>
  <c r="C53" i="33"/>
  <c r="G52" i="33"/>
  <c r="J52" i="33" s="1"/>
  <c r="K52" i="33" s="1"/>
  <c r="F52" i="33"/>
  <c r="D52" i="33"/>
  <c r="C52" i="33"/>
  <c r="I52" i="33" s="1"/>
  <c r="H51" i="33"/>
  <c r="G51" i="33"/>
  <c r="F51" i="33"/>
  <c r="D51" i="33"/>
  <c r="J51" i="33" s="1"/>
  <c r="C51" i="33"/>
  <c r="I51" i="33" s="1"/>
  <c r="I50" i="33"/>
  <c r="G50" i="33"/>
  <c r="H50" i="33" s="1"/>
  <c r="F50" i="33"/>
  <c r="E50" i="33"/>
  <c r="D50" i="33"/>
  <c r="J50" i="33" s="1"/>
  <c r="K50" i="33" s="1"/>
  <c r="C50" i="33"/>
  <c r="J49" i="33"/>
  <c r="K49" i="33" s="1"/>
  <c r="G49" i="33"/>
  <c r="F49" i="33"/>
  <c r="I49" i="33" s="1"/>
  <c r="D49" i="33"/>
  <c r="E49" i="33" s="1"/>
  <c r="C49" i="33"/>
  <c r="G48" i="33"/>
  <c r="J48" i="33" s="1"/>
  <c r="K48" i="33" s="1"/>
  <c r="F48" i="33"/>
  <c r="D48" i="33"/>
  <c r="C48" i="33"/>
  <c r="I48" i="33" s="1"/>
  <c r="H47" i="33"/>
  <c r="G47" i="33"/>
  <c r="F47" i="33"/>
  <c r="D47" i="33"/>
  <c r="J47" i="33" s="1"/>
  <c r="C47" i="33"/>
  <c r="I47" i="33" s="1"/>
  <c r="I46" i="33"/>
  <c r="G46" i="33"/>
  <c r="H46" i="33" s="1"/>
  <c r="F46" i="33"/>
  <c r="E46" i="33"/>
  <c r="D46" i="33"/>
  <c r="J46" i="33" s="1"/>
  <c r="K46" i="33" s="1"/>
  <c r="C46" i="33"/>
  <c r="J45" i="33"/>
  <c r="K45" i="33" s="1"/>
  <c r="G45" i="33"/>
  <c r="F45" i="33"/>
  <c r="I45" i="33" s="1"/>
  <c r="D45" i="33"/>
  <c r="E45" i="33" s="1"/>
  <c r="C45" i="33"/>
  <c r="G44" i="33"/>
  <c r="J44" i="33" s="1"/>
  <c r="K44" i="33" s="1"/>
  <c r="F44" i="33"/>
  <c r="D44" i="33"/>
  <c r="C44" i="33"/>
  <c r="I44" i="33" s="1"/>
  <c r="H43" i="33"/>
  <c r="G43" i="33"/>
  <c r="F43" i="33"/>
  <c r="F42" i="33" s="1"/>
  <c r="D43" i="33"/>
  <c r="D42" i="33" s="1"/>
  <c r="C43" i="33"/>
  <c r="I43" i="33" s="1"/>
  <c r="J39" i="33"/>
  <c r="G39" i="33"/>
  <c r="F39" i="33"/>
  <c r="I39" i="33" s="1"/>
  <c r="J38" i="33"/>
  <c r="K38" i="33" s="1"/>
  <c r="H38" i="33"/>
  <c r="G38" i="33"/>
  <c r="G37" i="33" s="1"/>
  <c r="F38" i="33"/>
  <c r="I38" i="33" s="1"/>
  <c r="F37" i="33"/>
  <c r="I37" i="33" s="1"/>
  <c r="J36" i="33"/>
  <c r="H36" i="33"/>
  <c r="G36" i="33"/>
  <c r="F36" i="33"/>
  <c r="F34" i="33" s="1"/>
  <c r="I35" i="33"/>
  <c r="D35" i="33"/>
  <c r="E35" i="33" s="1"/>
  <c r="C35" i="33"/>
  <c r="G34" i="33"/>
  <c r="C34" i="33"/>
  <c r="J32" i="33"/>
  <c r="I32" i="33"/>
  <c r="J31" i="33"/>
  <c r="K31" i="33" s="1"/>
  <c r="G31" i="33"/>
  <c r="F31" i="33"/>
  <c r="I31" i="33" s="1"/>
  <c r="D31" i="33"/>
  <c r="E31" i="33" s="1"/>
  <c r="C31" i="33"/>
  <c r="G30" i="33"/>
  <c r="C30" i="33"/>
  <c r="H29" i="33"/>
  <c r="G29" i="33"/>
  <c r="F29" i="33"/>
  <c r="F28" i="33" s="1"/>
  <c r="I28" i="33" s="1"/>
  <c r="D29" i="33"/>
  <c r="D28" i="33" s="1"/>
  <c r="C29" i="33"/>
  <c r="I29" i="33" s="1"/>
  <c r="G28" i="33"/>
  <c r="H28" i="33" s="1"/>
  <c r="C28" i="33"/>
  <c r="J27" i="33"/>
  <c r="G27" i="33"/>
  <c r="F27" i="33"/>
  <c r="I27" i="33" s="1"/>
  <c r="D27" i="33"/>
  <c r="E27" i="33" s="1"/>
  <c r="C27" i="33"/>
  <c r="G26" i="33"/>
  <c r="C26" i="33"/>
  <c r="J25" i="33"/>
  <c r="I25" i="33"/>
  <c r="J24" i="33"/>
  <c r="I24" i="33"/>
  <c r="H23" i="33"/>
  <c r="G23" i="33"/>
  <c r="F23" i="33"/>
  <c r="F22" i="33" s="1"/>
  <c r="I22" i="33" s="1"/>
  <c r="D23" i="33"/>
  <c r="D22" i="33" s="1"/>
  <c r="C23" i="33"/>
  <c r="I23" i="33" s="1"/>
  <c r="G22" i="33"/>
  <c r="C22" i="33"/>
  <c r="G19" i="33"/>
  <c r="D19" i="33"/>
  <c r="E19" i="33" s="1"/>
  <c r="C19" i="33"/>
  <c r="J18" i="33"/>
  <c r="G18" i="33"/>
  <c r="D18" i="33"/>
  <c r="C18" i="33"/>
  <c r="E18" i="33" s="1"/>
  <c r="G17" i="33"/>
  <c r="D17" i="33"/>
  <c r="J17" i="33" s="1"/>
  <c r="C17" i="33"/>
  <c r="E16" i="33"/>
  <c r="G15" i="33"/>
  <c r="D15" i="33"/>
  <c r="E15" i="33" s="1"/>
  <c r="C15" i="33"/>
  <c r="J14" i="33"/>
  <c r="G14" i="33"/>
  <c r="D14" i="33"/>
  <c r="C14" i="33"/>
  <c r="E14" i="33" s="1"/>
  <c r="G13" i="33"/>
  <c r="G11" i="33" s="1"/>
  <c r="H11" i="33" s="1"/>
  <c r="D13" i="33"/>
  <c r="J13" i="33" s="1"/>
  <c r="C13" i="33"/>
  <c r="J12" i="33"/>
  <c r="G12" i="33"/>
  <c r="E12" i="33"/>
  <c r="D12" i="33"/>
  <c r="C12" i="33"/>
  <c r="C11" i="33" s="1"/>
  <c r="I11" i="33" s="1"/>
  <c r="F11" i="33"/>
  <c r="G10" i="33"/>
  <c r="J10" i="33" s="1"/>
  <c r="K10" i="33" s="1"/>
  <c r="F10" i="33"/>
  <c r="D10" i="33"/>
  <c r="C10" i="33"/>
  <c r="I10" i="33" s="1"/>
  <c r="H9" i="33"/>
  <c r="G9" i="33"/>
  <c r="F9" i="33"/>
  <c r="D9" i="33"/>
  <c r="J9" i="33" s="1"/>
  <c r="C9" i="33"/>
  <c r="I9" i="33" s="1"/>
  <c r="I8" i="33"/>
  <c r="G8" i="33"/>
  <c r="H8" i="33" s="1"/>
  <c r="F8" i="33"/>
  <c r="E8" i="33"/>
  <c r="D8" i="33"/>
  <c r="J8" i="33" s="1"/>
  <c r="K8" i="33" s="1"/>
  <c r="C8" i="33"/>
  <c r="J7" i="33"/>
  <c r="G7" i="33"/>
  <c r="F7" i="33"/>
  <c r="I7" i="33" s="1"/>
  <c r="D7" i="33"/>
  <c r="E7" i="33" s="1"/>
  <c r="C7" i="33"/>
  <c r="G6" i="33"/>
  <c r="C6" i="33"/>
  <c r="I9" i="37" l="1"/>
  <c r="C112" i="37"/>
  <c r="I112" i="37" s="1"/>
  <c r="K20" i="35"/>
  <c r="S14" i="35"/>
  <c r="R15" i="35"/>
  <c r="J16" i="35"/>
  <c r="I17" i="35"/>
  <c r="S15" i="35"/>
  <c r="R16" i="35"/>
  <c r="E19" i="35"/>
  <c r="R19" i="35"/>
  <c r="R20" i="35"/>
  <c r="L6" i="34"/>
  <c r="K18" i="34"/>
  <c r="L18" i="34" s="1"/>
  <c r="G34" i="34"/>
  <c r="F25" i="34"/>
  <c r="G25" i="34" s="1"/>
  <c r="G7" i="34"/>
  <c r="F27" i="34"/>
  <c r="G27" i="34" s="1"/>
  <c r="G9" i="34"/>
  <c r="F28" i="34"/>
  <c r="G28" i="34" s="1"/>
  <c r="G10" i="34"/>
  <c r="F29" i="34"/>
  <c r="G29" i="34" s="1"/>
  <c r="G11" i="34"/>
  <c r="F31" i="34"/>
  <c r="G31" i="34" s="1"/>
  <c r="G13" i="34"/>
  <c r="C18" i="34"/>
  <c r="E24" i="34"/>
  <c r="E28" i="34"/>
  <c r="E25" i="34"/>
  <c r="E29" i="34"/>
  <c r="F6" i="34"/>
  <c r="F8" i="34"/>
  <c r="F12" i="34"/>
  <c r="I6" i="33"/>
  <c r="J22" i="33"/>
  <c r="K22" i="33" s="1"/>
  <c r="E22" i="33"/>
  <c r="H34" i="33"/>
  <c r="K47" i="33"/>
  <c r="K51" i="33"/>
  <c r="K55" i="33"/>
  <c r="K7" i="33"/>
  <c r="K9" i="33"/>
  <c r="H22" i="33"/>
  <c r="K27" i="33"/>
  <c r="J28" i="33"/>
  <c r="K28" i="33" s="1"/>
  <c r="E28" i="33"/>
  <c r="H37" i="33"/>
  <c r="J37" i="33"/>
  <c r="K37" i="33" s="1"/>
  <c r="K68" i="33"/>
  <c r="I34" i="33"/>
  <c r="K36" i="33"/>
  <c r="K39" i="33"/>
  <c r="I63" i="33"/>
  <c r="C61" i="33"/>
  <c r="I61" i="33" s="1"/>
  <c r="D6" i="33"/>
  <c r="E9" i="33"/>
  <c r="H10" i="33"/>
  <c r="E13" i="33"/>
  <c r="J15" i="33"/>
  <c r="E17" i="33"/>
  <c r="J19" i="33"/>
  <c r="E23" i="33"/>
  <c r="D26" i="33"/>
  <c r="E29" i="33"/>
  <c r="D30" i="33"/>
  <c r="D34" i="33"/>
  <c r="J35" i="33"/>
  <c r="I36" i="33"/>
  <c r="E43" i="33"/>
  <c r="H44" i="33"/>
  <c r="E47" i="33"/>
  <c r="H48" i="33"/>
  <c r="E51" i="33"/>
  <c r="H52" i="33"/>
  <c r="E55" i="33"/>
  <c r="H56" i="33"/>
  <c r="H62" i="33"/>
  <c r="G63" i="33"/>
  <c r="E68" i="33"/>
  <c r="D11" i="33"/>
  <c r="H27" i="33"/>
  <c r="J29" i="33"/>
  <c r="K29" i="33" s="1"/>
  <c r="H31" i="33"/>
  <c r="H39" i="33"/>
  <c r="C42" i="33"/>
  <c r="I42" i="33" s="1"/>
  <c r="G42" i="33"/>
  <c r="H42" i="33" s="1"/>
  <c r="J43" i="33"/>
  <c r="K43" i="33" s="1"/>
  <c r="E44" i="33"/>
  <c r="H45" i="33"/>
  <c r="E48" i="33"/>
  <c r="H49" i="33"/>
  <c r="E52" i="33"/>
  <c r="H53" i="33"/>
  <c r="E56" i="33"/>
  <c r="H57" i="33"/>
  <c r="E62" i="33"/>
  <c r="H7" i="33"/>
  <c r="E10" i="33"/>
  <c r="J23" i="33"/>
  <c r="K23" i="33" s="1"/>
  <c r="F6" i="33"/>
  <c r="H6" i="33" s="1"/>
  <c r="F26" i="33"/>
  <c r="I26" i="33" s="1"/>
  <c r="F30" i="33"/>
  <c r="I30" i="33" s="1"/>
  <c r="F26" i="34" l="1"/>
  <c r="G26" i="34" s="1"/>
  <c r="G8" i="34"/>
  <c r="F18" i="34"/>
  <c r="G18" i="34" s="1"/>
  <c r="F24" i="34"/>
  <c r="G6" i="34"/>
  <c r="E36" i="34"/>
  <c r="G12" i="34"/>
  <c r="F30" i="34"/>
  <c r="G30" i="34" s="1"/>
  <c r="J34" i="33"/>
  <c r="K34" i="33" s="1"/>
  <c r="E34" i="33"/>
  <c r="J42" i="33"/>
  <c r="K42" i="33" s="1"/>
  <c r="E11" i="33"/>
  <c r="J11" i="33"/>
  <c r="K11" i="33" s="1"/>
  <c r="E61" i="33"/>
  <c r="J30" i="33"/>
  <c r="K30" i="33" s="1"/>
  <c r="E30" i="33"/>
  <c r="H30" i="33"/>
  <c r="H26" i="33"/>
  <c r="G61" i="33"/>
  <c r="H63" i="33"/>
  <c r="J63" i="33"/>
  <c r="K63" i="33" s="1"/>
  <c r="J26" i="33"/>
  <c r="K26" i="33" s="1"/>
  <c r="E26" i="33"/>
  <c r="J6" i="33"/>
  <c r="K6" i="33" s="1"/>
  <c r="E6" i="33"/>
  <c r="E42" i="33"/>
  <c r="G24" i="34" l="1"/>
  <c r="F36" i="34"/>
  <c r="G36" i="34" s="1"/>
  <c r="H61" i="33"/>
  <c r="J61" i="33"/>
  <c r="K61" i="33" s="1"/>
</calcChain>
</file>

<file path=xl/sharedStrings.xml><?xml version="1.0" encoding="utf-8"?>
<sst xmlns="http://schemas.openxmlformats.org/spreadsheetml/2006/main" count="505" uniqueCount="317">
  <si>
    <t>RETIFICAÇÃO DO DEMONSTRATIVO DE PREVISÃO E REALIZAÇÃO DE METAS FINANCEIRAS</t>
  </si>
  <si>
    <t>DESPESAS CORRENTES</t>
  </si>
  <si>
    <t>ESPECIFICAÇÃO</t>
  </si>
  <si>
    <t>2018/1</t>
  </si>
  <si>
    <t>2018/2</t>
  </si>
  <si>
    <t>TOTAL</t>
  </si>
  <si>
    <t>PR</t>
  </si>
  <si>
    <t>RZ*</t>
  </si>
  <si>
    <t>% RZ</t>
  </si>
  <si>
    <t xml:space="preserve"> PROGRAMA DE PROTEÇÃO SOCIAL AO IDOSO - 
DESPESAS CORRENTES</t>
  </si>
  <si>
    <t>COMPLEXO GERONTOLÓGICO SAGRADA FAMÍLIA - CGSF</t>
  </si>
  <si>
    <t xml:space="preserve">CENTRO DE CONVIVÊNCIA DE IDOSOS VILA VIDA - CCIVV </t>
  </si>
  <si>
    <t xml:space="preserve">CENTRO DE CONVIVÊNCIA DE IDOSOS CÂNDIDA DE MORAIS - CCICM </t>
  </si>
  <si>
    <t xml:space="preserve"> CENTRO DE CONVIVÊNCIA DE IDOSOS NORTE FERROVIÁRIO - CCINF </t>
  </si>
  <si>
    <t>PROGRAMA DE ASSESSORAMENTO E BENEFÍCIOS - DESPESAS CORRENTES</t>
  </si>
  <si>
    <t>Atendimento  a Gestante / Gestantes Atendidas</t>
  </si>
  <si>
    <t>Assessoria a Entidades Sociais / entidades Sociais assessoradas/capacitadas e Entidades Sociais Apoiadas.</t>
  </si>
  <si>
    <t>Assessoria aos Municípios / Municípios orientados</t>
  </si>
  <si>
    <t>Serviço de Proteção Social Básica ao Cidadão, pessoas com deficiência e idosos / Cidadãos atendidos</t>
  </si>
  <si>
    <t>Garantia dos Direitos da Personalidade (Exames de DNA)</t>
  </si>
  <si>
    <t>Atendimento Malha Compressiva ao Cidadão com queimadura / vítimas de queimadura atendidas</t>
  </si>
  <si>
    <t>Atendimento a Criança com leite especial e fralda infantil / crianças atendidas.</t>
  </si>
  <si>
    <t>Eventos em parceria</t>
  </si>
  <si>
    <t xml:space="preserve"> PROGRAMA REDE SOCIOASSISTENCIAL - 
DESPESAS CORRENTES</t>
  </si>
  <si>
    <t>CENTRO SOCIAL DONA GERCINA BORGES</t>
  </si>
  <si>
    <t>Atendimento a Adolescentes Gestacional</t>
  </si>
  <si>
    <t>Atendimento a Adolescentes Pós-parto</t>
  </si>
  <si>
    <t>Atendimento a Familiares</t>
  </si>
  <si>
    <t>CENTRO DE CONVIVÊNCIA DE ADOLESCENTES NOVO MUNDO - CCANM</t>
  </si>
  <si>
    <t>Modalidade Centro de Convivência e Fortalecimento de Vínculos</t>
  </si>
  <si>
    <t>CASA DO INTERIOR DE GOIÁS</t>
  </si>
  <si>
    <t>Apoio a pessoa do interior para atendimento médico em Goiânia</t>
  </si>
  <si>
    <t>CENTRO GOIANO DE VOLUNTÁRIOS - CGV</t>
  </si>
  <si>
    <t>Capacitação de Voluntários</t>
  </si>
  <si>
    <t>Capacitação de Instituições</t>
  </si>
  <si>
    <t>PROGRAMAS ESPECIAIS -
DESPESAS CORRENTES</t>
  </si>
  <si>
    <t>APOIO AO ROMEIRO</t>
  </si>
  <si>
    <t>Romaria de Trindade</t>
  </si>
  <si>
    <t>Romaria de Muquém</t>
  </si>
  <si>
    <t>NATAL OVG</t>
  </si>
  <si>
    <t>Número de crianças beneficiadas com brinquedos</t>
  </si>
  <si>
    <t>Número de visitantes na Aldeia do Papai Noel</t>
  </si>
  <si>
    <t>PROGRAMA EXECUÇÃO E MANUTENÇÃO DE AÇÕES DE PRODUÇÃO, ABASTECIMENTO E CONSUMO DE ALIMENTOS - 
DESPESAS CORRENTES</t>
  </si>
  <si>
    <t>RESTAURANTE CIDADÃO</t>
  </si>
  <si>
    <t xml:space="preserve">Restaurante Centro - Goiânia </t>
  </si>
  <si>
    <t>Restaurante  Campinas - Goiânia</t>
  </si>
  <si>
    <t>Restaurante Centro - Anápolis</t>
  </si>
  <si>
    <t>Restaurante UEG - Anápolis</t>
  </si>
  <si>
    <t>Restaurante Aparecida de Goiânia</t>
  </si>
  <si>
    <t>Restaurante Jardim Ingá - Luziânia</t>
  </si>
  <si>
    <t>Restaurante Estrela Dalva - Luziânia</t>
  </si>
  <si>
    <t>Restaurante Rio Verde</t>
  </si>
  <si>
    <t>Restaurante Minaçu</t>
  </si>
  <si>
    <t>Restaurante Valparaíso</t>
  </si>
  <si>
    <t>Restaurante Águas Lindas</t>
  </si>
  <si>
    <t>Restaurante Jaraguá - implantação</t>
  </si>
  <si>
    <t>Restaurante Goianésia - implantação</t>
  </si>
  <si>
    <t>Restaurante Caldas Novas - implantação</t>
  </si>
  <si>
    <t>Despesas Operacionais</t>
  </si>
  <si>
    <t>Despesas com Aluguel</t>
  </si>
  <si>
    <t>PROGRAMA BOLSA UNIVERSITÁRIA -
DESPESAS CORRENTES</t>
  </si>
  <si>
    <t>BOLSA UNIVERSITÁRIA</t>
  </si>
  <si>
    <t>Bolsa Integral</t>
  </si>
  <si>
    <t>Bolsa Parcial</t>
  </si>
  <si>
    <t>Bolsa Parcial I</t>
  </si>
  <si>
    <t>Bolsa Parcial II</t>
  </si>
  <si>
    <t>Bolsa Parcial III</t>
  </si>
  <si>
    <t>SEDE - DESPESAS DE APOIO ADMINISTRATIVO</t>
  </si>
  <si>
    <t>Fonte: Relatório GFIN e plano de trabalho 12º e 13º TA.</t>
  </si>
  <si>
    <t>* As metas financeiras realizadas correpondem a despesa executada, não necessariamente pagas.</t>
  </si>
  <si>
    <t>PESSOAL E ENCARGOS</t>
  </si>
  <si>
    <t>RZ (disposição)</t>
  </si>
  <si>
    <t>RZ (OVG)</t>
  </si>
  <si>
    <t>RZ (TOTAL)</t>
  </si>
  <si>
    <t xml:space="preserve"> COMPLEXO GERONTOLÓGICO SAGRADA FAMÍLIA - CGSF</t>
  </si>
  <si>
    <t xml:space="preserve"> CENTRO DE CONVIVÊNCIA DE IDOSOS CÂNDIDA DE MORAIS - CCICM </t>
  </si>
  <si>
    <t xml:space="preserve">CENTRO DE CONVIVÊNCIA DE IDOSOS NORTE FERROVIÁRIO - CCINF </t>
  </si>
  <si>
    <t>GERÊNCIA DE ASSESSORAMENTO E BENEFÍCIOS - GASB</t>
  </si>
  <si>
    <t>CASA DO INTERIOR DE GOIÁS - CIGO</t>
  </si>
  <si>
    <t>PROGRAMA BOLSA UNIVERSITÁRIA</t>
  </si>
  <si>
    <t>TOTAL PESSOAL E ENCARGOS</t>
  </si>
  <si>
    <t>DEMONSTRATIVO DE PREVISÃO E REALIZAÇÃO DE METAS FINANCEIRAS</t>
  </si>
  <si>
    <t>DESPESAS FINANCEIRAS</t>
  </si>
  <si>
    <t>-</t>
  </si>
  <si>
    <t>SEDE</t>
  </si>
  <si>
    <t>Fonte: Relatório GFIN e plano de trabalho 12º e 13º TA, após o 13º TA as despesas financeiras foram incorporadas as despesas correntes.</t>
  </si>
  <si>
    <t>INVESTIMENTO</t>
  </si>
  <si>
    <t>RZ</t>
  </si>
  <si>
    <t>Goiânia, janeiro de 2019.</t>
  </si>
  <si>
    <t>Idelma Rodrigues</t>
  </si>
  <si>
    <t xml:space="preserve"> Diretora Geral </t>
  </si>
  <si>
    <t>APOIO AOS ESTUDANTES</t>
  </si>
  <si>
    <t xml:space="preserve">Especificação </t>
  </si>
  <si>
    <t xml:space="preserve">Unidade de medida </t>
  </si>
  <si>
    <t>1° SEMESTRE / 12º TA</t>
  </si>
  <si>
    <t>2° SEMESTRE / 13º TA</t>
  </si>
  <si>
    <t>TOTAL ANUAL (2018)</t>
  </si>
  <si>
    <t>MÉDIA</t>
  </si>
  <si>
    <t xml:space="preserve">TOTAL </t>
  </si>
  <si>
    <t>%RZ/PR</t>
  </si>
  <si>
    <t xml:space="preserve">PROGRAMA BOLSA UNIVERSITÁRIA </t>
  </si>
  <si>
    <t xml:space="preserve">Bolsa Integral </t>
  </si>
  <si>
    <t xml:space="preserve">Bolsa </t>
  </si>
  <si>
    <t>(Parcial I + II + III)</t>
  </si>
  <si>
    <t>RETIFICAÇÃO DE SÍNTESE DAS METAS FÍSICAS DE APOIO A ESTUDANTES</t>
  </si>
  <si>
    <t xml:space="preserve">    Fonte: Relatórios Gerenciais e retificador enviados à SEGPLAN.</t>
  </si>
  <si>
    <t>DESCRIÇÃO</t>
  </si>
  <si>
    <t>TOTAL (2018)</t>
  </si>
  <si>
    <t>% REPASSADO / PREVISTO</t>
  </si>
  <si>
    <t>Recursos previstos</t>
  </si>
  <si>
    <t>Recursos repassados</t>
  </si>
  <si>
    <t>PREVISTO</t>
  </si>
  <si>
    <t>REPASSADO</t>
  </si>
  <si>
    <t>Manutenção</t>
  </si>
  <si>
    <t>Pessoal e Encargos</t>
  </si>
  <si>
    <t>Restaurante Cidadão</t>
  </si>
  <si>
    <t>Programa Bolsa Universitária</t>
  </si>
  <si>
    <t>TOTAL:</t>
  </si>
  <si>
    <t xml:space="preserve">Fonte: Plano de Trabalho 12º (2018/1) e 13º TA (2018/2) e Relatório GFIN.
</t>
  </si>
  <si>
    <t xml:space="preserve">Obs.: Os dados desta tabela foram retificados em 01/02/2019.          </t>
  </si>
  <si>
    <t>RETIFICAÇÃO DO DEMONSTRATIVO DO VALOR ABSOLUTO CONTRATADO E EFETIVAMENTE REPASSADO À OVG</t>
  </si>
  <si>
    <t>ENTIDADE RESPONSÁVEL: ORGANIZAÇÃO DAS VOLUNTÁRIAS DE GOIÁS</t>
  </si>
  <si>
    <t>CNPJ: 02.106.664/0001-65</t>
  </si>
  <si>
    <t>CONTRATO DE GESTÃO: Nº 001/2011-SEGPLAN 13º TERMO ADITIVO</t>
  </si>
  <si>
    <t>PERÍODO: JANEIRO A DEZEMBRO/2018</t>
  </si>
  <si>
    <t>DEMONSTRATIVO DE EXECUÇÃO DAS DESPESAS ANO 2018</t>
  </si>
  <si>
    <t>Cód.</t>
  </si>
  <si>
    <t>DESPESAS FINANCEIRAS DESPESAS CORRENTES</t>
  </si>
  <si>
    <t>DESPESAS FINANCEIRAS FOLHA</t>
  </si>
  <si>
    <t>DEVOLUÇÕES DE SALDO</t>
  </si>
  <si>
    <t>INVESTIMENTOS</t>
  </si>
  <si>
    <t>1 - PROTEÇÃO SOCIAL AO IDOSO</t>
  </si>
  <si>
    <t>1.1</t>
  </si>
  <si>
    <t>1.1 COMPLEXO GERONTOLÓGICO SAGRADA FAMÍLIA - CGSF</t>
  </si>
  <si>
    <t>1.1.1</t>
  </si>
  <si>
    <t>Moradores na ILPI</t>
  </si>
  <si>
    <t>1.1.2</t>
  </si>
  <si>
    <t>Moradores das Casas Lares</t>
  </si>
  <si>
    <t>1.1.3</t>
  </si>
  <si>
    <t>Idosos atendidos no Centro Dia</t>
  </si>
  <si>
    <t>1.1.4</t>
  </si>
  <si>
    <t>Idosos atendidos no Centro de Convivência</t>
  </si>
  <si>
    <t>1.2</t>
  </si>
  <si>
    <t xml:space="preserve">1.2 CENTRO DE CONVIVÊNCIA DE IDOSOS VILA VIDA - CCIVV </t>
  </si>
  <si>
    <t>1.2.1</t>
  </si>
  <si>
    <t>1.2.2</t>
  </si>
  <si>
    <t>1.3</t>
  </si>
  <si>
    <t xml:space="preserve">1.3 CENTRO DE CONVIVÊNCIA DE IDOSOS CÂNDIDA DE MORAIS - CCICM </t>
  </si>
  <si>
    <t>1.3.1</t>
  </si>
  <si>
    <t>1.4</t>
  </si>
  <si>
    <t>1.4 CENTRO DE CONVICÊNCIA DE IDOSOS NORTE FERROVIÁRIO - CCINF</t>
  </si>
  <si>
    <t>1.4.1</t>
  </si>
  <si>
    <t>2. PROTEÇÃO SOCIAL AO ADOLESCENTE E JOVEM</t>
  </si>
  <si>
    <t>2.1</t>
  </si>
  <si>
    <t xml:space="preserve">2.1 CENTRO DE CONVIVÊNCIA DE ADOLESCENTES NOVO MUNDO - CCANM </t>
  </si>
  <si>
    <t>2.1.1</t>
  </si>
  <si>
    <t>Adolescentes atendidos no Centro de Convivência</t>
  </si>
  <si>
    <t>2.2</t>
  </si>
  <si>
    <t>2.2 CENTRO SOCIAL DONA GERCINA BORGES - CSDGB</t>
  </si>
  <si>
    <t>2.2.1</t>
  </si>
  <si>
    <t>Adolescentes e jovens atendidas no Programa Meninas de Luz</t>
  </si>
  <si>
    <t>2.2.2</t>
  </si>
  <si>
    <t>Familiares integrados ao Programa Meninas de Luz</t>
  </si>
  <si>
    <t>2.2.3</t>
  </si>
  <si>
    <t>Parcerias firmadas com Municípios no Programa Meninas de Luz</t>
  </si>
  <si>
    <t>3. ATENÇÃO SOCIAL ÀS FAMÍLIAS EM SITUAÇÃO DE VULNERABILIDADE SOCIAL E PARCERIAS SOCIAIS</t>
  </si>
  <si>
    <t>3.1</t>
  </si>
  <si>
    <t>3.1 GERÊNCIA DE ASSESSORAMENTO E BENEFÍCIO (GASSBE)</t>
  </si>
  <si>
    <t>3.1.1</t>
  </si>
  <si>
    <t>Gestantes Atendidas</t>
  </si>
  <si>
    <t>3.1.2</t>
  </si>
  <si>
    <t>Cidadãos atendidos (pessoas com deficiência, idosos atendidos e outros).</t>
  </si>
  <si>
    <t>3.1.3</t>
  </si>
  <si>
    <t>Vítimas de queimaduras atendidas</t>
  </si>
  <si>
    <t>3.1.4</t>
  </si>
  <si>
    <t xml:space="preserve">Crianças atendidas </t>
  </si>
  <si>
    <t>3.1.5</t>
  </si>
  <si>
    <t>Cidadãos atendidos em eventos em parceria</t>
  </si>
  <si>
    <t>3.1.6</t>
  </si>
  <si>
    <t>Entidades Sociais assessoradas/capacitadas</t>
  </si>
  <si>
    <t>3.1.7</t>
  </si>
  <si>
    <t>Entidades Sociais apoiadas</t>
  </si>
  <si>
    <t>3.1.8</t>
  </si>
  <si>
    <t>Municípios orientados</t>
  </si>
  <si>
    <t>3.2</t>
  </si>
  <si>
    <t>3.2 CENTRO GOIANO DE VOLUNTÁRIOS - CGV</t>
  </si>
  <si>
    <t>3.2.1</t>
  </si>
  <si>
    <t>Pessoas Capacitadas pelo CGV</t>
  </si>
  <si>
    <t>3.2.2</t>
  </si>
  <si>
    <t>Instituições Capacitadas pelo CGV</t>
  </si>
  <si>
    <t>4. PROTEÇÃO SOCIAL ÀS FAMÍLIAS</t>
  </si>
  <si>
    <t>4.1</t>
  </si>
  <si>
    <t>4.1 CASA DO INTERIOR DE GOIÁS - CIGO</t>
  </si>
  <si>
    <t>4.1.1</t>
  </si>
  <si>
    <t>Acolhimentos na Casa do Interior</t>
  </si>
  <si>
    <t>5. CAMPANHAS, EVENTOS DE PROTEÇÃO E INCLUSÃO SOCIAL</t>
  </si>
  <si>
    <t>5.1</t>
  </si>
  <si>
    <t>5.1 CENTRO DE APOIO AOS ROMEIROS</t>
  </si>
  <si>
    <t>5.1.1</t>
  </si>
  <si>
    <t>Romeiros apoiados no Centro de Apoio ao Romeiro na Romaria de Trindade</t>
  </si>
  <si>
    <t>5.1.2</t>
  </si>
  <si>
    <t>Romeiros apoiados no Centro de Apoio ao Romeiro na Romaria de Muquém</t>
  </si>
  <si>
    <t>5.2</t>
  </si>
  <si>
    <t>5.2 SHOW DE NATAL</t>
  </si>
  <si>
    <t>5.2.1</t>
  </si>
  <si>
    <t>Crianças beneficiadas com brinquedo</t>
  </si>
  <si>
    <t>5.2.2</t>
  </si>
  <si>
    <t>Visitantes na Aldeia do Papai Noel</t>
  </si>
  <si>
    <t>4. PROGRAMA EXECUÇÃO E MANUTENÇÃO DE AÇÕES DE PRODUÇÃO, ABASTECIMENTO E CONSUMO DE ALIMENTOS  - 12º TA ATÉ JUNHO/18- CONTA ÚNICA</t>
  </si>
  <si>
    <t>4.1 BANCO DE ALIMENTOS - Implantação</t>
  </si>
  <si>
    <t>4.2</t>
  </si>
  <si>
    <t xml:space="preserve">4.2 RESTAURANTE CIDADÃO </t>
  </si>
  <si>
    <t>4.2.1</t>
  </si>
  <si>
    <t>Unidade I  Centro - Goiânia</t>
  </si>
  <si>
    <t>4.2.2</t>
  </si>
  <si>
    <t xml:space="preserve">Unidade II  Campinas - Goiânia </t>
  </si>
  <si>
    <t>4.2.3</t>
  </si>
  <si>
    <t xml:space="preserve">Unidade III  Centro - Anápolis </t>
  </si>
  <si>
    <t>4.2.4</t>
  </si>
  <si>
    <t>Unidade IV UEG - Anápolis</t>
  </si>
  <si>
    <t>4.2.5</t>
  </si>
  <si>
    <t>Unidade V Aparecida de Goiânia</t>
  </si>
  <si>
    <t>4.2.6</t>
  </si>
  <si>
    <t xml:space="preserve">Unidade VI  Jardim Ingá Luziânia </t>
  </si>
  <si>
    <t>4.2.7</t>
  </si>
  <si>
    <t xml:space="preserve">Unidade VII Estrela Dalva - Luziânia </t>
  </si>
  <si>
    <t>4.2.8</t>
  </si>
  <si>
    <t>Unidade VIII Rio Verde</t>
  </si>
  <si>
    <t>4.2.9</t>
  </si>
  <si>
    <t>Unidade IX Minaçu</t>
  </si>
  <si>
    <t>4.2.10</t>
  </si>
  <si>
    <t>Unidade X Valparaíso</t>
  </si>
  <si>
    <t>4.2.11</t>
  </si>
  <si>
    <t>Unidade XI Águas Lindas</t>
  </si>
  <si>
    <t>4.2.12</t>
  </si>
  <si>
    <t>Unidade Jaraguá - implantação</t>
  </si>
  <si>
    <t>4.2.13</t>
  </si>
  <si>
    <t>Unidade Santo Antonio do Descoberto - implantação</t>
  </si>
  <si>
    <t>4.2.14</t>
  </si>
  <si>
    <t>Unidade Caldas Novas - implantação</t>
  </si>
  <si>
    <t>4.2.15</t>
  </si>
  <si>
    <t>4.3</t>
  </si>
  <si>
    <t xml:space="preserve">4.3 ALUGUEL RESTAURANTE CIDADÃO </t>
  </si>
  <si>
    <t>4.3.1</t>
  </si>
  <si>
    <t>Goiânia - Centro</t>
  </si>
  <si>
    <t>4.3.2</t>
  </si>
  <si>
    <t>Goiânia - Campinas</t>
  </si>
  <si>
    <t>4.3.3</t>
  </si>
  <si>
    <t>Aparecida de Goiânia</t>
  </si>
  <si>
    <t>4.3.4</t>
  </si>
  <si>
    <t>Anápolis - Centro</t>
  </si>
  <si>
    <t>6. SEGURANÇA ALIMENTAR - 13º TA A PARTIR DE JULHO/18</t>
  </si>
  <si>
    <t>6.1</t>
  </si>
  <si>
    <t xml:space="preserve">6.1 RESTAURANTE CIDADÃO </t>
  </si>
  <si>
    <t>6.1.1</t>
  </si>
  <si>
    <t>Refeições servidas no Restaurante Cidadão Goiânia - Centro</t>
  </si>
  <si>
    <t>6.1.2</t>
  </si>
  <si>
    <t>Refeições servidas  no Restaurante Cidadão Goiânia - Campinas</t>
  </si>
  <si>
    <t>6.1.3</t>
  </si>
  <si>
    <t>Refeições servidas no Restaurante Cidadão Aparecida de Goiânia</t>
  </si>
  <si>
    <t>6.1.4</t>
  </si>
  <si>
    <t>Refeições servidas no Restaurante Cidadão Anápolis - CENTRO</t>
  </si>
  <si>
    <t>6.1.5</t>
  </si>
  <si>
    <t>Refeições servidas no Restaurante Cidadão Anápolis - UEG</t>
  </si>
  <si>
    <t>6.1.6</t>
  </si>
  <si>
    <t>Refeições servidas no Restaurante Cidadão Luziânia - Estrela Dalva</t>
  </si>
  <si>
    <t>6.1.7</t>
  </si>
  <si>
    <t>Refeições servidas no Restaurante Cidadão Luziânia - Jardim Ingá</t>
  </si>
  <si>
    <t>6.1.8</t>
  </si>
  <si>
    <t>Refeições servidas no Restaurante Cidadão Rio Verde</t>
  </si>
  <si>
    <t>6.1.9</t>
  </si>
  <si>
    <t>Refeições servidas no Restaurante Cidadão Valparaíso</t>
  </si>
  <si>
    <t>6.1.10</t>
  </si>
  <si>
    <t>Refeições servidas no Restaurante Cidadão Águas Lindas</t>
  </si>
  <si>
    <t>6.1.11</t>
  </si>
  <si>
    <t>Refeições servidas no Restaurante Cidadão Minaçu</t>
  </si>
  <si>
    <t>6.1.12</t>
  </si>
  <si>
    <t>Refeições servidas no Restaurante Cidadão Caldas Novas</t>
  </si>
  <si>
    <t>6.1.13</t>
  </si>
  <si>
    <t>Refeições servidas no Restaurante Cidadão Jaraguá</t>
  </si>
  <si>
    <t>6.1.14</t>
  </si>
  <si>
    <t>Refeições servidas no Restaurante Cidadão Goianésia</t>
  </si>
  <si>
    <t>6.1.15</t>
  </si>
  <si>
    <t>6.1.16</t>
  </si>
  <si>
    <t>Despesas com aluguel</t>
  </si>
  <si>
    <t>5. PROGRAMA BOLSA UNIVERSITÁRIA</t>
  </si>
  <si>
    <t>5.1 BOLSA UNIVERSITÁRIA 12º TA ATÉ JUNHO/18</t>
  </si>
  <si>
    <t>Bolsa Universitária Integral</t>
  </si>
  <si>
    <t>Bolsa Universitária Parcial I</t>
  </si>
  <si>
    <t>5.1.3</t>
  </si>
  <si>
    <t>Bolsa Universitária Parcial II</t>
  </si>
  <si>
    <t>5.1.4</t>
  </si>
  <si>
    <t>Bolsa Universitária Parcial III</t>
  </si>
  <si>
    <t>Parcelamento (Parcelas 01/02/03/04 de junho/17 11º TA)</t>
  </si>
  <si>
    <t>ISS parcelamento junho/17 11º TA</t>
  </si>
  <si>
    <t>Retroativos dos meses de fev/mar/abr/mai/jun/17 11º TA</t>
  </si>
  <si>
    <t>Devolução de ISS, conforme decreto da Prefeitura de Goiânia, onde a OVG deixa de ser substituta tributária do Municipio</t>
  </si>
  <si>
    <t>5.1.5</t>
  </si>
  <si>
    <t>***Despesas Operacionais</t>
  </si>
  <si>
    <t>7. APOIO A ESTUDANTES</t>
  </si>
  <si>
    <t>7.1</t>
  </si>
  <si>
    <t>7.1 BOLSA UNIVERSITÁRIA 13º TA A PARTIR DE JULHO/18</t>
  </si>
  <si>
    <t>7.1.1</t>
  </si>
  <si>
    <t>7.1.2</t>
  </si>
  <si>
    <t>Bolsa Universitária Parcial</t>
  </si>
  <si>
    <t>Penhoras de Crédito</t>
  </si>
  <si>
    <t>7.1.3</t>
  </si>
  <si>
    <t>8. SEDE</t>
  </si>
  <si>
    <t>8.1</t>
  </si>
  <si>
    <t>Apoio Administrativo</t>
  </si>
  <si>
    <t>Goiânia, 11 de Janeiro de 2019</t>
  </si>
  <si>
    <t>Tacana de Luzdalma D. da Silva</t>
  </si>
  <si>
    <t>Débora Barsanulfo da Silva</t>
  </si>
  <si>
    <t>Coordenadoria de Prestação de Contas</t>
  </si>
  <si>
    <t>Gerência Financeira</t>
  </si>
  <si>
    <t xml:space="preserve">                 Idelma Rodrigues</t>
  </si>
  <si>
    <t xml:space="preserve">                 Diretora Geral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</si>
</sst>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&quot;R$&quot;\ #,##0.00"/>
    <numFmt numFmtId="165" formatCode="#,##0.00_ ;\-#,##0.00\ "/>
    <numFmt numFmtId="166" formatCode="&quot;R$&quot;#,##0.00"/>
    <numFmt numFmtId="171" formatCode="_-&quot;R$&quot;* #,##0.00_-;\-&quot;R$&quot;* #,##0.00_-;_-&quot;R$&quot;* &quot;-&quot;??_-;_-@_-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2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rgb="FF000000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Tahoma"/>
      <family val="2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8"/>
      <name val="Calibri"/>
      <family val="2"/>
    </font>
    <font>
      <b/>
      <u/>
      <sz val="10"/>
      <color indexed="8"/>
      <name val="Calibri"/>
      <family val="2"/>
    </font>
    <font>
      <sz val="10"/>
      <name val="Calibri"/>
      <family val="2"/>
    </font>
    <font>
      <b/>
      <u/>
      <sz val="10"/>
      <name val="Calibri"/>
      <family val="2"/>
    </font>
    <font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26"/>
      </patternFill>
    </fill>
  </fills>
  <borders count="120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</borders>
  <cellStyleXfs count="8">
    <xf numFmtId="0" fontId="0" fillId="0" borderId="0"/>
    <xf numFmtId="0" fontId="2" fillId="0" borderId="0"/>
    <xf numFmtId="0" fontId="3" fillId="0" borderId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8" fillId="0" borderId="0"/>
    <xf numFmtId="44" fontId="7" fillId="0" borderId="0" applyFont="0" applyFill="0" applyBorder="0" applyAlignment="0" applyProtection="0"/>
  </cellStyleXfs>
  <cellXfs count="492">
    <xf numFmtId="0" fontId="0" fillId="0" borderId="0" xfId="0"/>
    <xf numFmtId="0" fontId="0" fillId="0" borderId="0" xfId="0" applyBorder="1"/>
    <xf numFmtId="0" fontId="0" fillId="0" borderId="0" xfId="0"/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0" fillId="0" borderId="0" xfId="0" applyFont="1"/>
    <xf numFmtId="0" fontId="10" fillId="0" borderId="9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1" fillId="4" borderId="9" xfId="0" applyFont="1" applyFill="1" applyBorder="1" applyAlignment="1">
      <alignment horizontal="center"/>
    </xf>
    <xf numFmtId="0" fontId="11" fillId="4" borderId="10" xfId="0" applyFont="1" applyFill="1" applyBorder="1" applyAlignment="1">
      <alignment horizontal="center"/>
    </xf>
    <xf numFmtId="0" fontId="11" fillId="4" borderId="11" xfId="0" applyFont="1" applyFill="1" applyBorder="1" applyAlignment="1">
      <alignment horizontal="center"/>
    </xf>
    <xf numFmtId="0" fontId="12" fillId="4" borderId="12" xfId="0" applyNumberFormat="1" applyFont="1" applyFill="1" applyBorder="1" applyAlignment="1">
      <alignment horizontal="center"/>
    </xf>
    <xf numFmtId="0" fontId="13" fillId="4" borderId="13" xfId="0" applyNumberFormat="1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13" fillId="4" borderId="12" xfId="0" applyNumberFormat="1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13" fillId="5" borderId="20" xfId="0" applyNumberFormat="1" applyFont="1" applyFill="1" applyBorder="1" applyAlignment="1">
      <alignment vertical="center" wrapText="1"/>
    </xf>
    <xf numFmtId="164" fontId="14" fillId="5" borderId="21" xfId="7" applyNumberFormat="1" applyFont="1" applyFill="1" applyBorder="1" applyAlignment="1">
      <alignment horizontal="center" vertical="center"/>
    </xf>
    <xf numFmtId="164" fontId="14" fillId="5" borderId="22" xfId="7" applyNumberFormat="1" applyFont="1" applyFill="1" applyBorder="1" applyAlignment="1">
      <alignment horizontal="center" vertical="center"/>
    </xf>
    <xf numFmtId="165" fontId="4" fillId="5" borderId="23" xfId="7" applyNumberFormat="1" applyFont="1" applyFill="1" applyBorder="1" applyAlignment="1">
      <alignment horizontal="center" vertical="center"/>
    </xf>
    <xf numFmtId="164" fontId="14" fillId="5" borderId="24" xfId="7" applyNumberFormat="1" applyFont="1" applyFill="1" applyBorder="1" applyAlignment="1">
      <alignment horizontal="center" vertical="center"/>
    </xf>
    <xf numFmtId="0" fontId="13" fillId="0" borderId="25" xfId="3" applyNumberFormat="1" applyFont="1" applyFill="1" applyBorder="1" applyAlignment="1">
      <alignment horizontal="left" vertical="center" wrapText="1"/>
    </xf>
    <xf numFmtId="164" fontId="15" fillId="0" borderId="26" xfId="7" applyNumberFormat="1" applyFont="1" applyFill="1" applyBorder="1" applyAlignment="1">
      <alignment horizontal="center" vertical="center"/>
    </xf>
    <xf numFmtId="164" fontId="15" fillId="0" borderId="27" xfId="7" applyNumberFormat="1" applyFont="1" applyFill="1" applyBorder="1" applyAlignment="1">
      <alignment horizontal="center" vertical="center"/>
    </xf>
    <xf numFmtId="165" fontId="4" fillId="0" borderId="28" xfId="0" applyNumberFormat="1" applyFont="1" applyBorder="1" applyAlignment="1">
      <alignment horizontal="center" vertical="center"/>
    </xf>
    <xf numFmtId="164" fontId="15" fillId="0" borderId="29" xfId="7" applyNumberFormat="1" applyFont="1" applyFill="1" applyBorder="1" applyAlignment="1">
      <alignment horizontal="center" vertical="center"/>
    </xf>
    <xf numFmtId="0" fontId="13" fillId="0" borderId="3" xfId="3" applyNumberFormat="1" applyFont="1" applyFill="1" applyBorder="1" applyAlignment="1">
      <alignment horizontal="left" vertical="center" wrapText="1"/>
    </xf>
    <xf numFmtId="165" fontId="4" fillId="0" borderId="30" xfId="0" applyNumberFormat="1" applyFont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left" vertical="center" wrapText="1"/>
    </xf>
    <xf numFmtId="0" fontId="13" fillId="0" borderId="7" xfId="3" applyNumberFormat="1" applyFont="1" applyFill="1" applyBorder="1" applyAlignment="1">
      <alignment horizontal="left" vertical="center" wrapText="1"/>
    </xf>
    <xf numFmtId="164" fontId="15" fillId="0" borderId="31" xfId="7" applyNumberFormat="1" applyFont="1" applyFill="1" applyBorder="1" applyAlignment="1">
      <alignment horizontal="center" vertical="center"/>
    </xf>
    <xf numFmtId="164" fontId="15" fillId="0" borderId="32" xfId="7" applyNumberFormat="1" applyFont="1" applyFill="1" applyBorder="1" applyAlignment="1">
      <alignment horizontal="center" vertical="center"/>
    </xf>
    <xf numFmtId="165" fontId="4" fillId="0" borderId="33" xfId="0" applyNumberFormat="1" applyFont="1" applyBorder="1" applyAlignment="1">
      <alignment horizontal="center" vertical="center"/>
    </xf>
    <xf numFmtId="164" fontId="15" fillId="0" borderId="34" xfId="7" applyNumberFormat="1" applyFont="1" applyFill="1" applyBorder="1" applyAlignment="1">
      <alignment horizontal="center" vertical="center"/>
    </xf>
    <xf numFmtId="0" fontId="13" fillId="5" borderId="9" xfId="0" applyNumberFormat="1" applyFont="1" applyFill="1" applyBorder="1" applyAlignment="1">
      <alignment vertical="center" wrapText="1"/>
    </xf>
    <xf numFmtId="164" fontId="16" fillId="5" borderId="21" xfId="7" applyNumberFormat="1" applyFont="1" applyFill="1" applyBorder="1" applyAlignment="1">
      <alignment horizontal="center" vertical="center"/>
    </xf>
    <xf numFmtId="0" fontId="17" fillId="2" borderId="25" xfId="3" applyNumberFormat="1" applyFont="1" applyFill="1" applyBorder="1" applyAlignment="1">
      <alignment horizontal="left" vertical="center" wrapText="1"/>
    </xf>
    <xf numFmtId="44" fontId="15" fillId="0" borderId="26" xfId="7" applyFont="1" applyFill="1" applyBorder="1" applyAlignment="1">
      <alignment horizontal="center" vertical="center"/>
    </xf>
    <xf numFmtId="44" fontId="15" fillId="0" borderId="27" xfId="7" applyFont="1" applyFill="1" applyBorder="1" applyAlignment="1">
      <alignment horizontal="center" vertical="center"/>
    </xf>
    <xf numFmtId="0" fontId="17" fillId="2" borderId="3" xfId="3" applyNumberFormat="1" applyFont="1" applyFill="1" applyBorder="1" applyAlignment="1">
      <alignment horizontal="left" vertical="center" wrapText="1"/>
    </xf>
    <xf numFmtId="164" fontId="15" fillId="0" borderId="35" xfId="7" applyNumberFormat="1" applyFont="1" applyFill="1" applyBorder="1" applyAlignment="1">
      <alignment horizontal="center" vertical="center"/>
    </xf>
    <xf numFmtId="164" fontId="15" fillId="0" borderId="36" xfId="7" applyNumberFormat="1" applyFont="1" applyFill="1" applyBorder="1" applyAlignment="1">
      <alignment horizontal="center" vertical="center"/>
    </xf>
    <xf numFmtId="0" fontId="18" fillId="2" borderId="3" xfId="3" applyNumberFormat="1" applyFont="1" applyFill="1" applyBorder="1" applyAlignment="1">
      <alignment horizontal="left" vertical="center" wrapText="1"/>
    </xf>
    <xf numFmtId="44" fontId="19" fillId="0" borderId="31" xfId="7" applyFont="1" applyFill="1" applyBorder="1" applyAlignment="1">
      <alignment vertical="center"/>
    </xf>
    <xf numFmtId="44" fontId="19" fillId="0" borderId="37" xfId="7" applyFont="1" applyFill="1" applyBorder="1" applyAlignment="1">
      <alignment vertical="center"/>
    </xf>
    <xf numFmtId="165" fontId="4" fillId="0" borderId="33" xfId="0" applyNumberFormat="1" applyFont="1" applyBorder="1" applyAlignment="1">
      <alignment horizontal="center" vertical="center"/>
    </xf>
    <xf numFmtId="164" fontId="15" fillId="0" borderId="31" xfId="7" applyNumberFormat="1" applyFont="1" applyFill="1" applyBorder="1" applyAlignment="1">
      <alignment horizontal="center" vertical="center"/>
    </xf>
    <xf numFmtId="164" fontId="15" fillId="0" borderId="36" xfId="7" applyNumberFormat="1" applyFont="1" applyFill="1" applyBorder="1" applyAlignment="1">
      <alignment horizontal="center" vertical="center"/>
    </xf>
    <xf numFmtId="164" fontId="19" fillId="0" borderId="31" xfId="7" applyNumberFormat="1" applyFont="1" applyFill="1" applyBorder="1" applyAlignment="1">
      <alignment horizontal="center" vertical="center"/>
    </xf>
    <xf numFmtId="164" fontId="19" fillId="0" borderId="36" xfId="7" applyNumberFormat="1" applyFont="1" applyFill="1" applyBorder="1" applyAlignment="1">
      <alignment horizontal="center" vertical="center"/>
    </xf>
    <xf numFmtId="165" fontId="20" fillId="0" borderId="33" xfId="0" applyNumberFormat="1" applyFont="1" applyBorder="1" applyAlignment="1">
      <alignment horizontal="center" vertical="center"/>
    </xf>
    <xf numFmtId="44" fontId="19" fillId="0" borderId="35" xfId="7" applyFont="1" applyFill="1" applyBorder="1" applyAlignment="1">
      <alignment vertical="center"/>
    </xf>
    <xf numFmtId="44" fontId="19" fillId="0" borderId="38" xfId="7" applyFont="1" applyFill="1" applyBorder="1" applyAlignment="1">
      <alignment vertical="center"/>
    </xf>
    <xf numFmtId="165" fontId="4" fillId="0" borderId="28" xfId="0" applyNumberFormat="1" applyFont="1" applyBorder="1" applyAlignment="1">
      <alignment horizontal="center" vertical="center"/>
    </xf>
    <xf numFmtId="164" fontId="15" fillId="0" borderId="26" xfId="7" applyNumberFormat="1" applyFont="1" applyFill="1" applyBorder="1" applyAlignment="1">
      <alignment horizontal="center" vertical="center"/>
    </xf>
    <xf numFmtId="164" fontId="19" fillId="0" borderId="26" xfId="7" applyNumberFormat="1" applyFont="1" applyFill="1" applyBorder="1" applyAlignment="1">
      <alignment horizontal="center" vertical="center"/>
    </xf>
    <xf numFmtId="0" fontId="20" fillId="0" borderId="28" xfId="0" applyNumberFormat="1" applyFont="1" applyBorder="1" applyAlignment="1">
      <alignment horizontal="center" vertical="center"/>
    </xf>
    <xf numFmtId="0" fontId="18" fillId="2" borderId="39" xfId="3" applyNumberFormat="1" applyFont="1" applyFill="1" applyBorder="1" applyAlignment="1">
      <alignment horizontal="left" vertical="center" wrapText="1"/>
    </xf>
    <xf numFmtId="44" fontId="15" fillId="0" borderId="35" xfId="7" applyFont="1" applyFill="1" applyBorder="1" applyAlignment="1">
      <alignment horizontal="center" vertical="center"/>
    </xf>
    <xf numFmtId="44" fontId="15" fillId="0" borderId="36" xfId="7" applyFont="1" applyFill="1" applyBorder="1" applyAlignment="1">
      <alignment horizontal="center" vertical="center"/>
    </xf>
    <xf numFmtId="0" fontId="18" fillId="2" borderId="40" xfId="3" applyNumberFormat="1" applyFont="1" applyFill="1" applyBorder="1" applyAlignment="1">
      <alignment horizontal="left" vertical="center" wrapText="1"/>
    </xf>
    <xf numFmtId="44" fontId="15" fillId="0" borderId="41" xfId="7" applyFont="1" applyFill="1" applyBorder="1" applyAlignment="1">
      <alignment horizontal="center" vertical="center"/>
    </xf>
    <xf numFmtId="44" fontId="15" fillId="0" borderId="42" xfId="7" applyFont="1" applyFill="1" applyBorder="1" applyAlignment="1">
      <alignment horizontal="center" vertical="center"/>
    </xf>
    <xf numFmtId="165" fontId="4" fillId="0" borderId="43" xfId="0" applyNumberFormat="1" applyFont="1" applyBorder="1" applyAlignment="1">
      <alignment horizontal="center" vertical="center"/>
    </xf>
    <xf numFmtId="164" fontId="15" fillId="0" borderId="44" xfId="7" applyNumberFormat="1" applyFont="1" applyFill="1" applyBorder="1" applyAlignment="1">
      <alignment horizontal="center" vertical="center"/>
    </xf>
    <xf numFmtId="164" fontId="15" fillId="0" borderId="45" xfId="7" applyNumberFormat="1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center"/>
    </xf>
    <xf numFmtId="0" fontId="13" fillId="4" borderId="9" xfId="0" applyNumberFormat="1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/>
    </xf>
    <xf numFmtId="0" fontId="13" fillId="4" borderId="0" xfId="0" applyNumberFormat="1" applyFont="1" applyFill="1" applyBorder="1" applyAlignment="1">
      <alignment horizontal="left" vertical="center" wrapText="1"/>
    </xf>
    <xf numFmtId="0" fontId="4" fillId="4" borderId="46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21" fillId="5" borderId="3" xfId="3" applyNumberFormat="1" applyFont="1" applyFill="1" applyBorder="1" applyAlignment="1">
      <alignment horizontal="left" vertical="center" wrapText="1"/>
    </xf>
    <xf numFmtId="164" fontId="14" fillId="5" borderId="26" xfId="7" applyNumberFormat="1" applyFont="1" applyFill="1" applyBorder="1" applyAlignment="1">
      <alignment horizontal="center" vertical="center" wrapText="1"/>
    </xf>
    <xf numFmtId="164" fontId="14" fillId="5" borderId="27" xfId="7" applyNumberFormat="1" applyFont="1" applyFill="1" applyBorder="1" applyAlignment="1">
      <alignment horizontal="center" vertical="center" wrapText="1"/>
    </xf>
    <xf numFmtId="165" fontId="4" fillId="5" borderId="28" xfId="0" applyNumberFormat="1" applyFont="1" applyFill="1" applyBorder="1" applyAlignment="1">
      <alignment horizontal="center" vertical="center"/>
    </xf>
    <xf numFmtId="164" fontId="14" fillId="5" borderId="29" xfId="7" applyNumberFormat="1" applyFont="1" applyFill="1" applyBorder="1" applyAlignment="1">
      <alignment horizontal="center" vertical="center" wrapText="1"/>
    </xf>
    <xf numFmtId="164" fontId="15" fillId="0" borderId="32" xfId="7" applyNumberFormat="1" applyFont="1" applyFill="1" applyBorder="1" applyAlignment="1">
      <alignment horizontal="center" vertical="center"/>
    </xf>
    <xf numFmtId="164" fontId="15" fillId="0" borderId="34" xfId="7" applyNumberFormat="1" applyFont="1" applyFill="1" applyBorder="1" applyAlignment="1">
      <alignment horizontal="center" vertical="center"/>
    </xf>
    <xf numFmtId="164" fontId="15" fillId="0" borderId="47" xfId="7" applyNumberFormat="1" applyFont="1" applyFill="1" applyBorder="1" applyAlignment="1">
      <alignment horizontal="center" vertical="center"/>
    </xf>
    <xf numFmtId="164" fontId="15" fillId="0" borderId="48" xfId="7" applyNumberFormat="1" applyFont="1" applyFill="1" applyBorder="1" applyAlignment="1">
      <alignment horizontal="center" vertical="center"/>
    </xf>
    <xf numFmtId="165" fontId="4" fillId="0" borderId="49" xfId="0" applyNumberFormat="1" applyFont="1" applyBorder="1" applyAlignment="1">
      <alignment horizontal="center" vertical="center"/>
    </xf>
    <xf numFmtId="164" fontId="15" fillId="0" borderId="50" xfId="7" applyNumberFormat="1" applyFont="1" applyFill="1" applyBorder="1" applyAlignment="1">
      <alignment horizontal="center" vertical="center"/>
    </xf>
    <xf numFmtId="0" fontId="17" fillId="2" borderId="7" xfId="3" applyNumberFormat="1" applyFont="1" applyFill="1" applyBorder="1" applyAlignment="1">
      <alignment horizontal="left" vertical="center" wrapText="1"/>
    </xf>
    <xf numFmtId="0" fontId="21" fillId="5" borderId="51" xfId="3" applyNumberFormat="1" applyFont="1" applyFill="1" applyBorder="1" applyAlignment="1">
      <alignment horizontal="left" vertical="center" wrapText="1"/>
    </xf>
    <xf numFmtId="164" fontId="14" fillId="5" borderId="52" xfId="7" applyNumberFormat="1" applyFont="1" applyFill="1" applyBorder="1" applyAlignment="1">
      <alignment horizontal="center" vertical="center" wrapText="1"/>
    </xf>
    <xf numFmtId="164" fontId="14" fillId="5" borderId="53" xfId="7" applyNumberFormat="1" applyFont="1" applyFill="1" applyBorder="1" applyAlignment="1">
      <alignment horizontal="center" vertical="center" wrapText="1"/>
    </xf>
    <xf numFmtId="165" fontId="4" fillId="5" borderId="54" xfId="0" applyNumberFormat="1" applyFont="1" applyFill="1" applyBorder="1" applyAlignment="1">
      <alignment horizontal="center" vertical="center"/>
    </xf>
    <xf numFmtId="164" fontId="14" fillId="5" borderId="55" xfId="7" applyNumberFormat="1" applyFont="1" applyFill="1" applyBorder="1" applyAlignment="1">
      <alignment horizontal="center" vertical="center" wrapText="1"/>
    </xf>
    <xf numFmtId="0" fontId="17" fillId="2" borderId="56" xfId="3" applyNumberFormat="1" applyFont="1" applyFill="1" applyBorder="1" applyAlignment="1">
      <alignment horizontal="left" vertical="center" wrapText="1"/>
    </xf>
    <xf numFmtId="164" fontId="15" fillId="0" borderId="57" xfId="7" applyNumberFormat="1" applyFont="1" applyFill="1" applyBorder="1" applyAlignment="1">
      <alignment horizontal="center" vertical="center"/>
    </xf>
    <xf numFmtId="0" fontId="21" fillId="5" borderId="25" xfId="3" applyNumberFormat="1" applyFont="1" applyFill="1" applyBorder="1" applyAlignment="1">
      <alignment horizontal="left" vertical="center" wrapText="1"/>
    </xf>
    <xf numFmtId="164" fontId="15" fillId="0" borderId="41" xfId="7" applyNumberFormat="1" applyFont="1" applyFill="1" applyBorder="1" applyAlignment="1">
      <alignment horizontal="center" vertical="center"/>
    </xf>
    <xf numFmtId="0" fontId="13" fillId="4" borderId="10" xfId="0" applyNumberFormat="1" applyFont="1" applyFill="1" applyBorder="1" applyAlignment="1">
      <alignment horizontal="left" vertical="center" wrapText="1"/>
    </xf>
    <xf numFmtId="0" fontId="4" fillId="4" borderId="14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21" fillId="5" borderId="58" xfId="3" applyNumberFormat="1" applyFont="1" applyFill="1" applyBorder="1" applyAlignment="1">
      <alignment horizontal="left" vertical="center" wrapText="1"/>
    </xf>
    <xf numFmtId="164" fontId="14" fillId="5" borderId="59" xfId="7" applyNumberFormat="1" applyFont="1" applyFill="1" applyBorder="1" applyAlignment="1">
      <alignment horizontal="center" vertical="center" wrapText="1"/>
    </xf>
    <xf numFmtId="0" fontId="17" fillId="0" borderId="60" xfId="3" applyNumberFormat="1" applyFont="1" applyFill="1" applyBorder="1" applyAlignment="1">
      <alignment horizontal="left" vertical="center" wrapText="1"/>
    </xf>
    <xf numFmtId="164" fontId="15" fillId="0" borderId="37" xfId="7" applyNumberFormat="1" applyFont="1" applyFill="1" applyBorder="1" applyAlignment="1">
      <alignment horizontal="center" vertical="center"/>
    </xf>
    <xf numFmtId="164" fontId="15" fillId="0" borderId="35" xfId="7" applyNumberFormat="1" applyFont="1" applyFill="1" applyBorder="1" applyAlignment="1">
      <alignment vertical="center"/>
    </xf>
    <xf numFmtId="164" fontId="15" fillId="0" borderId="37" xfId="7" applyNumberFormat="1" applyFont="1" applyFill="1" applyBorder="1" applyAlignment="1">
      <alignment vertical="center"/>
    </xf>
    <xf numFmtId="165" fontId="4" fillId="0" borderId="30" xfId="0" applyNumberFormat="1" applyFont="1" applyBorder="1" applyAlignment="1">
      <alignment vertical="center"/>
    </xf>
    <xf numFmtId="0" fontId="17" fillId="2" borderId="40" xfId="3" applyNumberFormat="1" applyFont="1" applyFill="1" applyBorder="1" applyAlignment="1">
      <alignment horizontal="left" vertical="center" wrapText="1"/>
    </xf>
    <xf numFmtId="44" fontId="15" fillId="0" borderId="44" xfId="7" applyFont="1" applyFill="1" applyBorder="1" applyAlignment="1">
      <alignment vertical="center"/>
    </xf>
    <xf numFmtId="44" fontId="15" fillId="0" borderId="61" xfId="7" applyFont="1" applyFill="1" applyBorder="1" applyAlignment="1">
      <alignment vertical="center"/>
    </xf>
    <xf numFmtId="165" fontId="4" fillId="0" borderId="43" xfId="0" applyNumberFormat="1" applyFont="1" applyBorder="1" applyAlignment="1">
      <alignment vertical="center"/>
    </xf>
    <xf numFmtId="164" fontId="15" fillId="0" borderId="61" xfId="7" applyNumberFormat="1" applyFont="1" applyFill="1" applyBorder="1" applyAlignment="1">
      <alignment horizontal="center" vertical="center"/>
    </xf>
    <xf numFmtId="0" fontId="22" fillId="5" borderId="25" xfId="3" applyNumberFormat="1" applyFont="1" applyFill="1" applyBorder="1" applyAlignment="1">
      <alignment horizontal="left" vertical="center" wrapText="1"/>
    </xf>
    <xf numFmtId="164" fontId="14" fillId="5" borderId="38" xfId="7" applyNumberFormat="1" applyFont="1" applyFill="1" applyBorder="1" applyAlignment="1">
      <alignment horizontal="center" vertical="center" wrapText="1"/>
    </xf>
    <xf numFmtId="0" fontId="17" fillId="0" borderId="7" xfId="3" applyNumberFormat="1" applyFont="1" applyFill="1" applyBorder="1" applyAlignment="1">
      <alignment horizontal="left" vertical="center" wrapText="1"/>
    </xf>
    <xf numFmtId="0" fontId="9" fillId="0" borderId="35" xfId="0" applyFont="1" applyBorder="1"/>
    <xf numFmtId="0" fontId="9" fillId="0" borderId="37" xfId="0" applyFont="1" applyBorder="1"/>
    <xf numFmtId="0" fontId="9" fillId="0" borderId="30" xfId="0" applyFont="1" applyBorder="1"/>
    <xf numFmtId="164" fontId="15" fillId="0" borderId="35" xfId="7" applyNumberFormat="1" applyFont="1" applyFill="1" applyBorder="1" applyAlignment="1">
      <alignment horizontal="center" vertical="center" wrapText="1"/>
    </xf>
    <xf numFmtId="164" fontId="15" fillId="0" borderId="37" xfId="7" applyNumberFormat="1" applyFont="1" applyFill="1" applyBorder="1" applyAlignment="1">
      <alignment horizontal="center" vertical="center" wrapText="1"/>
    </xf>
    <xf numFmtId="0" fontId="9" fillId="0" borderId="44" xfId="0" applyFont="1" applyBorder="1"/>
    <xf numFmtId="0" fontId="9" fillId="0" borderId="61" xfId="0" applyFont="1" applyBorder="1"/>
    <xf numFmtId="0" fontId="9" fillId="0" borderId="43" xfId="0" applyFont="1" applyBorder="1"/>
    <xf numFmtId="0" fontId="13" fillId="4" borderId="20" xfId="0" applyNumberFormat="1" applyFont="1" applyFill="1" applyBorder="1" applyAlignment="1">
      <alignment horizontal="center" vertical="center" wrapText="1"/>
    </xf>
    <xf numFmtId="0" fontId="13" fillId="5" borderId="20" xfId="0" applyNumberFormat="1" applyFont="1" applyFill="1" applyBorder="1" applyAlignment="1">
      <alignment horizontal="left" vertical="center" wrapText="1"/>
    </xf>
    <xf numFmtId="0" fontId="4" fillId="5" borderId="41" xfId="0" applyFont="1" applyFill="1" applyBorder="1" applyAlignment="1">
      <alignment horizontal="center" vertical="center"/>
    </xf>
    <xf numFmtId="0" fontId="4" fillId="5" borderId="62" xfId="0" applyFont="1" applyFill="1" applyBorder="1" applyAlignment="1">
      <alignment horizontal="center" vertical="center"/>
    </xf>
    <xf numFmtId="0" fontId="4" fillId="5" borderId="63" xfId="0" applyFont="1" applyFill="1" applyBorder="1" applyAlignment="1">
      <alignment horizontal="center" vertical="center"/>
    </xf>
    <xf numFmtId="164" fontId="15" fillId="0" borderId="64" xfId="7" applyNumberFormat="1" applyFont="1" applyFill="1" applyBorder="1" applyAlignment="1">
      <alignment horizontal="center" vertical="center"/>
    </xf>
    <xf numFmtId="0" fontId="17" fillId="2" borderId="10" xfId="3" applyNumberFormat="1" applyFont="1" applyFill="1" applyBorder="1" applyAlignment="1">
      <alignment horizontal="left" vertical="center" wrapText="1"/>
    </xf>
    <xf numFmtId="164" fontId="15" fillId="0" borderId="21" xfId="7" applyNumberFormat="1" applyFont="1" applyFill="1" applyBorder="1" applyAlignment="1">
      <alignment horizontal="center" vertical="center"/>
    </xf>
    <xf numFmtId="164" fontId="15" fillId="0" borderId="22" xfId="7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 vertical="center"/>
    </xf>
    <xf numFmtId="164" fontId="15" fillId="0" borderId="24" xfId="7" applyNumberFormat="1" applyFont="1" applyFill="1" applyBorder="1" applyAlignment="1">
      <alignment horizontal="center" vertical="center"/>
    </xf>
    <xf numFmtId="0" fontId="17" fillId="2" borderId="65" xfId="3" applyNumberFormat="1" applyFont="1" applyFill="1" applyBorder="1" applyAlignment="1">
      <alignment horizontal="left" vertical="center" wrapText="1"/>
    </xf>
    <xf numFmtId="164" fontId="15" fillId="0" borderId="66" xfId="7" applyNumberFormat="1" applyFont="1" applyFill="1" applyBorder="1" applyAlignment="1">
      <alignment horizontal="center" vertical="center"/>
    </xf>
    <xf numFmtId="164" fontId="15" fillId="0" borderId="67" xfId="7" applyNumberFormat="1" applyFont="1" applyFill="1" applyBorder="1" applyAlignment="1">
      <alignment horizontal="center" vertical="center"/>
    </xf>
    <xf numFmtId="165" fontId="4" fillId="0" borderId="68" xfId="0" applyNumberFormat="1" applyFont="1" applyBorder="1" applyAlignment="1">
      <alignment horizontal="center" vertical="center"/>
    </xf>
    <xf numFmtId="164" fontId="15" fillId="0" borderId="69" xfId="7" applyNumberFormat="1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center"/>
    </xf>
    <xf numFmtId="0" fontId="23" fillId="5" borderId="20" xfId="0" applyNumberFormat="1" applyFont="1" applyFill="1" applyBorder="1" applyAlignment="1">
      <alignment horizontal="left" vertical="center" wrapText="1"/>
    </xf>
    <xf numFmtId="164" fontId="19" fillId="0" borderId="35" xfId="7" applyNumberFormat="1" applyFont="1" applyFill="1" applyBorder="1" applyAlignment="1">
      <alignment horizontal="center" vertical="center"/>
    </xf>
    <xf numFmtId="164" fontId="19" fillId="0" borderId="36" xfId="7" applyNumberFormat="1" applyFont="1" applyFill="1" applyBorder="1" applyAlignment="1">
      <alignment horizontal="center" vertical="center"/>
    </xf>
    <xf numFmtId="0" fontId="24" fillId="2" borderId="3" xfId="3" applyNumberFormat="1" applyFont="1" applyFill="1" applyBorder="1" applyAlignment="1">
      <alignment horizontal="left" vertical="center" wrapText="1"/>
    </xf>
    <xf numFmtId="0" fontId="24" fillId="2" borderId="7" xfId="3" applyNumberFormat="1" applyFont="1" applyFill="1" applyBorder="1" applyAlignment="1">
      <alignment horizontal="left" vertical="center" wrapText="1"/>
    </xf>
    <xf numFmtId="164" fontId="19" fillId="0" borderId="31" xfId="7" applyNumberFormat="1" applyFont="1" applyFill="1" applyBorder="1" applyAlignment="1">
      <alignment horizontal="center" vertical="center"/>
    </xf>
    <xf numFmtId="164" fontId="19" fillId="0" borderId="32" xfId="7" applyNumberFormat="1" applyFont="1" applyFill="1" applyBorder="1" applyAlignment="1">
      <alignment horizontal="center" vertical="center"/>
    </xf>
    <xf numFmtId="0" fontId="0" fillId="4" borderId="70" xfId="0" applyFont="1" applyFill="1" applyBorder="1"/>
    <xf numFmtId="0" fontId="1" fillId="5" borderId="10" xfId="0" applyFont="1" applyFill="1" applyBorder="1" applyAlignment="1">
      <alignment horizontal="left" vertical="center" wrapText="1"/>
    </xf>
    <xf numFmtId="164" fontId="4" fillId="5" borderId="9" xfId="7" applyNumberFormat="1" applyFont="1" applyFill="1" applyBorder="1" applyAlignment="1">
      <alignment horizontal="center" vertical="center"/>
    </xf>
    <xf numFmtId="164" fontId="4" fillId="5" borderId="22" xfId="7" applyNumberFormat="1" applyFont="1" applyFill="1" applyBorder="1" applyAlignment="1">
      <alignment horizontal="center" vertical="center"/>
    </xf>
    <xf numFmtId="164" fontId="4" fillId="5" borderId="10" xfId="7" applyNumberFormat="1" applyFont="1" applyFill="1" applyBorder="1" applyAlignment="1">
      <alignment horizontal="center" vertical="center"/>
    </xf>
    <xf numFmtId="164" fontId="4" fillId="5" borderId="71" xfId="7" applyNumberFormat="1" applyFont="1" applyFill="1" applyBorder="1" applyAlignment="1">
      <alignment horizontal="center" vertical="center"/>
    </xf>
    <xf numFmtId="164" fontId="16" fillId="5" borderId="10" xfId="7" applyNumberFormat="1" applyFont="1" applyFill="1" applyBorder="1" applyAlignment="1">
      <alignment horizontal="center" vertical="center"/>
    </xf>
    <xf numFmtId="0" fontId="12" fillId="0" borderId="65" xfId="0" applyNumberFormat="1" applyFont="1" applyFill="1" applyBorder="1"/>
    <xf numFmtId="44" fontId="0" fillId="0" borderId="0" xfId="7" applyFont="1"/>
    <xf numFmtId="0" fontId="25" fillId="0" borderId="9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6" fillId="0" borderId="0" xfId="0" applyFont="1"/>
    <xf numFmtId="0" fontId="26" fillId="4" borderId="9" xfId="0" applyFont="1" applyFill="1" applyBorder="1" applyAlignment="1">
      <alignment horizontal="center"/>
    </xf>
    <xf numFmtId="0" fontId="26" fillId="4" borderId="10" xfId="0" applyFont="1" applyFill="1" applyBorder="1" applyAlignment="1">
      <alignment horizontal="center"/>
    </xf>
    <xf numFmtId="0" fontId="26" fillId="4" borderId="11" xfId="0" applyFont="1" applyFill="1" applyBorder="1" applyAlignment="1">
      <alignment horizontal="center"/>
    </xf>
    <xf numFmtId="0" fontId="27" fillId="4" borderId="13" xfId="0" applyFont="1" applyFill="1" applyBorder="1" applyAlignment="1">
      <alignment horizontal="center"/>
    </xf>
    <xf numFmtId="0" fontId="23" fillId="4" borderId="13" xfId="0" applyNumberFormat="1" applyFont="1" applyFill="1" applyBorder="1" applyAlignment="1">
      <alignment horizontal="center" vertical="center" wrapText="1"/>
    </xf>
    <xf numFmtId="0" fontId="4" fillId="4" borderId="52" xfId="0" applyFont="1" applyFill="1" applyBorder="1" applyAlignment="1">
      <alignment horizontal="center" vertical="center"/>
    </xf>
    <xf numFmtId="0" fontId="4" fillId="4" borderId="59" xfId="0" applyFont="1" applyFill="1" applyBorder="1" applyAlignment="1">
      <alignment horizontal="center" vertical="center"/>
    </xf>
    <xf numFmtId="0" fontId="4" fillId="4" borderId="54" xfId="0" applyFont="1" applyFill="1" applyBorder="1" applyAlignment="1">
      <alignment horizontal="center" vertical="center"/>
    </xf>
    <xf numFmtId="0" fontId="17" fillId="4" borderId="72" xfId="0" applyNumberFormat="1" applyFont="1" applyFill="1" applyBorder="1" applyAlignment="1">
      <alignment horizontal="center"/>
    </xf>
    <xf numFmtId="0" fontId="23" fillId="4" borderId="70" xfId="0" applyNumberFormat="1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/>
    </xf>
    <xf numFmtId="0" fontId="5" fillId="4" borderId="61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17" fillId="4" borderId="12" xfId="0" applyNumberFormat="1" applyFont="1" applyFill="1" applyBorder="1" applyAlignment="1">
      <alignment horizontal="center"/>
    </xf>
    <xf numFmtId="0" fontId="13" fillId="2" borderId="25" xfId="3" applyNumberFormat="1" applyFont="1" applyFill="1" applyBorder="1" applyAlignment="1">
      <alignment horizontal="left" vertical="center" wrapText="1"/>
    </xf>
    <xf numFmtId="164" fontId="15" fillId="2" borderId="26" xfId="7" applyNumberFormat="1" applyFont="1" applyFill="1" applyBorder="1" applyAlignment="1">
      <alignment horizontal="center" vertical="center"/>
    </xf>
    <xf numFmtId="164" fontId="15" fillId="2" borderId="38" xfId="7" applyNumberFormat="1" applyFont="1" applyFill="1" applyBorder="1" applyAlignment="1">
      <alignment horizontal="center" vertical="center"/>
    </xf>
    <xf numFmtId="164" fontId="14" fillId="2" borderId="38" xfId="7" applyNumberFormat="1" applyFont="1" applyFill="1" applyBorder="1" applyAlignment="1">
      <alignment horizontal="center" vertical="center"/>
    </xf>
    <xf numFmtId="0" fontId="13" fillId="2" borderId="3" xfId="3" applyNumberFormat="1" applyFont="1" applyFill="1" applyBorder="1" applyAlignment="1">
      <alignment horizontal="left" vertical="center" wrapText="1"/>
    </xf>
    <xf numFmtId="164" fontId="15" fillId="2" borderId="35" xfId="7" applyNumberFormat="1" applyFont="1" applyFill="1" applyBorder="1" applyAlignment="1">
      <alignment horizontal="center" vertical="center"/>
    </xf>
    <xf numFmtId="164" fontId="15" fillId="2" borderId="37" xfId="7" applyNumberFormat="1" applyFont="1" applyFill="1" applyBorder="1" applyAlignment="1">
      <alignment horizontal="center" vertical="center"/>
    </xf>
    <xf numFmtId="164" fontId="14" fillId="2" borderId="37" xfId="7" applyNumberFormat="1" applyFont="1" applyFill="1" applyBorder="1" applyAlignment="1">
      <alignment horizontal="center" vertical="center"/>
    </xf>
    <xf numFmtId="165" fontId="4" fillId="0" borderId="30" xfId="0" applyNumberFormat="1" applyFont="1" applyFill="1" applyBorder="1" applyAlignment="1">
      <alignment horizontal="center" vertical="center"/>
    </xf>
    <xf numFmtId="0" fontId="13" fillId="2" borderId="3" xfId="0" applyNumberFormat="1" applyFont="1" applyFill="1" applyBorder="1" applyAlignment="1">
      <alignment horizontal="left" vertical="center" wrapText="1"/>
    </xf>
    <xf numFmtId="164" fontId="15" fillId="2" borderId="35" xfId="7" applyNumberFormat="1" applyFont="1" applyFill="1" applyBorder="1" applyAlignment="1">
      <alignment horizontal="center" vertical="center" wrapText="1"/>
    </xf>
    <xf numFmtId="164" fontId="15" fillId="2" borderId="37" xfId="7" applyNumberFormat="1" applyFont="1" applyFill="1" applyBorder="1" applyAlignment="1">
      <alignment horizontal="center" vertical="center" wrapText="1"/>
    </xf>
    <xf numFmtId="164" fontId="14" fillId="2" borderId="37" xfId="7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  <xf numFmtId="164" fontId="9" fillId="2" borderId="31" xfId="7" applyNumberFormat="1" applyFont="1" applyFill="1" applyBorder="1" applyAlignment="1">
      <alignment horizontal="center" vertical="center"/>
    </xf>
    <xf numFmtId="164" fontId="9" fillId="2" borderId="73" xfId="7" applyNumberFormat="1" applyFont="1" applyFill="1" applyBorder="1" applyAlignment="1">
      <alignment horizontal="center" vertical="center"/>
    </xf>
    <xf numFmtId="164" fontId="4" fillId="2" borderId="73" xfId="7" applyNumberFormat="1" applyFont="1" applyFill="1" applyBorder="1" applyAlignment="1">
      <alignment horizontal="center" vertical="center"/>
    </xf>
    <xf numFmtId="165" fontId="4" fillId="0" borderId="33" xfId="0" applyNumberFormat="1" applyFont="1" applyFill="1" applyBorder="1" applyAlignment="1">
      <alignment horizontal="center" vertical="center"/>
    </xf>
    <xf numFmtId="0" fontId="5" fillId="4" borderId="70" xfId="0" applyFont="1" applyFill="1" applyBorder="1"/>
    <xf numFmtId="0" fontId="5" fillId="4" borderId="10" xfId="0" applyFont="1" applyFill="1" applyBorder="1" applyAlignment="1">
      <alignment vertical="center"/>
    </xf>
    <xf numFmtId="164" fontId="4" fillId="4" borderId="21" xfId="7" applyNumberFormat="1" applyFont="1" applyFill="1" applyBorder="1" applyAlignment="1">
      <alignment horizontal="center" vertical="center"/>
    </xf>
    <xf numFmtId="164" fontId="4" fillId="4" borderId="71" xfId="7" applyNumberFormat="1" applyFont="1" applyFill="1" applyBorder="1" applyAlignment="1">
      <alignment horizontal="center" vertical="center"/>
    </xf>
    <xf numFmtId="165" fontId="4" fillId="4" borderId="23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/>
    <xf numFmtId="0" fontId="28" fillId="4" borderId="9" xfId="0" applyFont="1" applyFill="1" applyBorder="1" applyAlignment="1">
      <alignment horizontal="center"/>
    </xf>
    <xf numFmtId="0" fontId="28" fillId="4" borderId="10" xfId="0" applyFont="1" applyFill="1" applyBorder="1" applyAlignment="1">
      <alignment horizontal="center"/>
    </xf>
    <xf numFmtId="0" fontId="28" fillId="4" borderId="11" xfId="0" applyFont="1" applyFill="1" applyBorder="1" applyAlignment="1">
      <alignment horizontal="center"/>
    </xf>
    <xf numFmtId="0" fontId="5" fillId="4" borderId="52" xfId="0" applyFont="1" applyFill="1" applyBorder="1" applyAlignment="1">
      <alignment horizontal="center" vertical="center"/>
    </xf>
    <xf numFmtId="0" fontId="5" fillId="4" borderId="59" xfId="0" applyFont="1" applyFill="1" applyBorder="1" applyAlignment="1">
      <alignment horizontal="center" vertical="center"/>
    </xf>
    <xf numFmtId="0" fontId="5" fillId="4" borderId="54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9" fillId="4" borderId="9" xfId="0" applyFont="1" applyFill="1" applyBorder="1" applyAlignment="1">
      <alignment horizontal="center"/>
    </xf>
    <xf numFmtId="0" fontId="29" fillId="4" borderId="10" xfId="0" applyFont="1" applyFill="1" applyBorder="1" applyAlignment="1">
      <alignment horizontal="center"/>
    </xf>
    <xf numFmtId="0" fontId="29" fillId="4" borderId="11" xfId="0" applyFont="1" applyFill="1" applyBorder="1" applyAlignment="1">
      <alignment horizontal="center"/>
    </xf>
    <xf numFmtId="0" fontId="29" fillId="4" borderId="0" xfId="0" applyFont="1" applyFill="1" applyBorder="1" applyAlignment="1">
      <alignment horizontal="center"/>
    </xf>
    <xf numFmtId="0" fontId="29" fillId="4" borderId="17" xfId="0" applyFont="1" applyFill="1" applyBorder="1" applyAlignment="1">
      <alignment horizontal="center"/>
    </xf>
    <xf numFmtId="0" fontId="13" fillId="5" borderId="13" xfId="0" applyNumberFormat="1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/>
    </xf>
    <xf numFmtId="0" fontId="4" fillId="5" borderId="73" xfId="0" applyFont="1" applyFill="1" applyBorder="1" applyAlignment="1">
      <alignment horizontal="center" vertical="center"/>
    </xf>
    <xf numFmtId="0" fontId="4" fillId="5" borderId="33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/>
    </xf>
    <xf numFmtId="0" fontId="12" fillId="4" borderId="74" xfId="0" applyNumberFormat="1" applyFont="1" applyFill="1" applyBorder="1" applyAlignment="1">
      <alignment horizontal="center"/>
    </xf>
    <xf numFmtId="0" fontId="13" fillId="5" borderId="70" xfId="0" applyNumberFormat="1" applyFont="1" applyFill="1" applyBorder="1" applyAlignment="1">
      <alignment horizontal="center" vertical="center" wrapText="1"/>
    </xf>
    <xf numFmtId="0" fontId="4" fillId="5" borderId="66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4" fillId="5" borderId="68" xfId="0" applyFont="1" applyFill="1" applyBorder="1" applyAlignment="1">
      <alignment horizontal="center" vertical="center"/>
    </xf>
    <xf numFmtId="0" fontId="25" fillId="5" borderId="0" xfId="0" applyFont="1" applyFill="1" applyBorder="1" applyAlignment="1">
      <alignment horizontal="center"/>
    </xf>
    <xf numFmtId="0" fontId="12" fillId="4" borderId="20" xfId="0" applyNumberFormat="1" applyFont="1" applyFill="1" applyBorder="1" applyAlignment="1">
      <alignment horizontal="center"/>
    </xf>
    <xf numFmtId="0" fontId="12" fillId="0" borderId="75" xfId="3" applyNumberFormat="1" applyFont="1" applyFill="1" applyBorder="1" applyAlignment="1">
      <alignment horizontal="left" vertical="center" wrapText="1"/>
    </xf>
    <xf numFmtId="44" fontId="15" fillId="0" borderId="52" xfId="7" applyFont="1" applyFill="1" applyBorder="1" applyAlignment="1">
      <alignment horizontal="center" vertical="center" wrapText="1"/>
    </xf>
    <xf numFmtId="164" fontId="15" fillId="0" borderId="59" xfId="7" applyNumberFormat="1" applyFont="1" applyFill="1" applyBorder="1" applyAlignment="1">
      <alignment horizontal="center" vertical="center" wrapText="1"/>
    </xf>
    <xf numFmtId="165" fontId="9" fillId="0" borderId="54" xfId="0" applyNumberFormat="1" applyFont="1" applyBorder="1" applyAlignment="1">
      <alignment horizontal="center" vertical="center"/>
    </xf>
    <xf numFmtId="44" fontId="14" fillId="0" borderId="52" xfId="7" applyFont="1" applyFill="1" applyBorder="1" applyAlignment="1">
      <alignment horizontal="center" vertical="center" wrapText="1"/>
    </xf>
    <xf numFmtId="164" fontId="14" fillId="0" borderId="59" xfId="7" applyNumberFormat="1" applyFont="1" applyFill="1" applyBorder="1" applyAlignment="1">
      <alignment horizontal="center" vertical="center" wrapText="1"/>
    </xf>
    <xf numFmtId="165" fontId="4" fillId="0" borderId="54" xfId="0" applyNumberFormat="1" applyFont="1" applyBorder="1" applyAlignment="1">
      <alignment horizontal="center" vertical="center"/>
    </xf>
    <xf numFmtId="165" fontId="0" fillId="0" borderId="0" xfId="0" applyNumberFormat="1" applyFont="1" applyBorder="1" applyAlignment="1">
      <alignment horizontal="center" vertical="center"/>
    </xf>
    <xf numFmtId="0" fontId="12" fillId="0" borderId="76" xfId="3" applyNumberFormat="1" applyFont="1" applyFill="1" applyBorder="1" applyAlignment="1">
      <alignment horizontal="left" vertical="center" wrapText="1"/>
    </xf>
    <xf numFmtId="44" fontId="15" fillId="0" borderId="44" xfId="7" applyFont="1" applyFill="1" applyBorder="1" applyAlignment="1">
      <alignment horizontal="center" vertical="center" wrapText="1"/>
    </xf>
    <xf numFmtId="164" fontId="15" fillId="0" borderId="61" xfId="7" applyNumberFormat="1" applyFont="1" applyFill="1" applyBorder="1" applyAlignment="1">
      <alignment horizontal="center" vertical="center" wrapText="1"/>
    </xf>
    <xf numFmtId="165" fontId="9" fillId="0" borderId="43" xfId="0" applyNumberFormat="1" applyFont="1" applyFill="1" applyBorder="1" applyAlignment="1">
      <alignment horizontal="center" vertical="center"/>
    </xf>
    <xf numFmtId="44" fontId="14" fillId="0" borderId="44" xfId="7" applyFont="1" applyFill="1" applyBorder="1" applyAlignment="1">
      <alignment horizontal="center" vertical="center" wrapText="1"/>
    </xf>
    <xf numFmtId="164" fontId="14" fillId="0" borderId="61" xfId="7" applyNumberFormat="1" applyFont="1" applyFill="1" applyBorder="1" applyAlignment="1">
      <alignment horizontal="center" vertical="center" wrapText="1"/>
    </xf>
    <xf numFmtId="165" fontId="4" fillId="0" borderId="43" xfId="0" applyNumberFormat="1" applyFont="1" applyFill="1" applyBorder="1" applyAlignment="1">
      <alignment horizontal="center" vertical="center"/>
    </xf>
    <xf numFmtId="165" fontId="0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ont="1"/>
    <xf numFmtId="0" fontId="12" fillId="4" borderId="77" xfId="0" applyNumberFormat="1" applyFont="1" applyFill="1" applyBorder="1" applyAlignment="1">
      <alignment horizontal="center"/>
    </xf>
    <xf numFmtId="0" fontId="13" fillId="5" borderId="66" xfId="0" applyNumberFormat="1" applyFont="1" applyFill="1" applyBorder="1" applyAlignment="1">
      <alignment horizontal="center" vertical="center" wrapText="1"/>
    </xf>
    <xf numFmtId="0" fontId="4" fillId="5" borderId="59" xfId="0" applyFont="1" applyFill="1" applyBorder="1" applyAlignment="1">
      <alignment horizontal="center" vertical="center"/>
    </xf>
    <xf numFmtId="0" fontId="4" fillId="5" borderId="54" xfId="0" applyFont="1" applyFill="1" applyBorder="1" applyAlignment="1">
      <alignment horizontal="center" vertical="center"/>
    </xf>
    <xf numFmtId="0" fontId="31" fillId="5" borderId="9" xfId="0" applyFont="1" applyFill="1" applyBorder="1" applyAlignment="1">
      <alignment horizontal="center" vertical="center"/>
    </xf>
    <xf numFmtId="0" fontId="31" fillId="5" borderId="10" xfId="0" applyFont="1" applyFill="1" applyBorder="1" applyAlignment="1">
      <alignment horizontal="center" vertical="center"/>
    </xf>
    <xf numFmtId="0" fontId="31" fillId="5" borderId="11" xfId="0" applyFont="1" applyFill="1" applyBorder="1" applyAlignment="1">
      <alignment horizontal="center" vertical="center"/>
    </xf>
    <xf numFmtId="0" fontId="13" fillId="5" borderId="41" xfId="0" applyNumberFormat="1" applyFont="1" applyFill="1" applyBorder="1" applyAlignment="1">
      <alignment horizontal="center" vertical="center" wrapText="1"/>
    </xf>
    <xf numFmtId="0" fontId="4" fillId="5" borderId="71" xfId="0" applyFont="1" applyFill="1" applyBorder="1" applyAlignment="1">
      <alignment horizontal="center" vertical="center"/>
    </xf>
    <xf numFmtId="0" fontId="4" fillId="5" borderId="23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/>
    </xf>
    <xf numFmtId="0" fontId="30" fillId="4" borderId="78" xfId="0" applyFont="1" applyFill="1" applyBorder="1" applyAlignment="1">
      <alignment horizontal="center"/>
    </xf>
    <xf numFmtId="0" fontId="30" fillId="4" borderId="79" xfId="0" applyFont="1" applyFill="1" applyBorder="1" applyAlignment="1">
      <alignment horizontal="center"/>
    </xf>
    <xf numFmtId="0" fontId="12" fillId="4" borderId="80" xfId="0" applyNumberFormat="1" applyFont="1" applyFill="1" applyBorder="1" applyAlignment="1">
      <alignment horizontal="center"/>
    </xf>
    <xf numFmtId="0" fontId="12" fillId="0" borderId="26" xfId="3" applyNumberFormat="1" applyFont="1" applyFill="1" applyBorder="1" applyAlignment="1">
      <alignment horizontal="left" vertical="center" wrapText="1"/>
    </xf>
    <xf numFmtId="164" fontId="15" fillId="0" borderId="38" xfId="7" applyNumberFormat="1" applyFont="1" applyFill="1" applyBorder="1" applyAlignment="1">
      <alignment horizontal="center" vertical="center" wrapText="1"/>
    </xf>
    <xf numFmtId="165" fontId="9" fillId="0" borderId="38" xfId="0" applyNumberFormat="1" applyFont="1" applyBorder="1" applyAlignment="1">
      <alignment horizontal="center" vertical="center"/>
    </xf>
    <xf numFmtId="165" fontId="9" fillId="0" borderId="28" xfId="0" applyNumberFormat="1" applyFont="1" applyBorder="1" applyAlignment="1">
      <alignment horizontal="center" vertical="center"/>
    </xf>
    <xf numFmtId="164" fontId="14" fillId="0" borderId="38" xfId="7" applyNumberFormat="1" applyFont="1" applyFill="1" applyBorder="1" applyAlignment="1">
      <alignment horizontal="center" vertical="center" wrapText="1"/>
    </xf>
    <xf numFmtId="0" fontId="12" fillId="0" borderId="35" xfId="3" applyNumberFormat="1" applyFont="1" applyFill="1" applyBorder="1" applyAlignment="1">
      <alignment horizontal="left" vertical="center" wrapText="1"/>
    </xf>
    <xf numFmtId="165" fontId="9" fillId="0" borderId="37" xfId="0" applyNumberFormat="1" applyFont="1" applyBorder="1" applyAlignment="1">
      <alignment horizontal="center" vertical="center"/>
    </xf>
    <xf numFmtId="165" fontId="9" fillId="0" borderId="30" xfId="0" applyNumberFormat="1" applyFont="1" applyBorder="1" applyAlignment="1">
      <alignment horizontal="center" vertical="center"/>
    </xf>
    <xf numFmtId="164" fontId="14" fillId="0" borderId="37" xfId="7" applyNumberFormat="1" applyFont="1" applyFill="1" applyBorder="1" applyAlignment="1">
      <alignment horizontal="center" vertical="center" wrapText="1"/>
    </xf>
    <xf numFmtId="165" fontId="9" fillId="0" borderId="37" xfId="0" applyNumberFormat="1" applyFont="1" applyFill="1" applyBorder="1" applyAlignment="1">
      <alignment horizontal="center" vertical="center"/>
    </xf>
    <xf numFmtId="165" fontId="9" fillId="0" borderId="30" xfId="0" applyNumberFormat="1" applyFont="1" applyFill="1" applyBorder="1" applyAlignment="1">
      <alignment horizontal="center" vertical="center"/>
    </xf>
    <xf numFmtId="0" fontId="12" fillId="4" borderId="76" xfId="0" applyNumberFormat="1" applyFont="1" applyFill="1" applyBorder="1" applyAlignment="1">
      <alignment horizontal="center"/>
    </xf>
    <xf numFmtId="0" fontId="12" fillId="0" borderId="44" xfId="3" applyNumberFormat="1" applyFont="1" applyFill="1" applyBorder="1" applyAlignment="1">
      <alignment horizontal="left" vertical="center" wrapText="1"/>
    </xf>
    <xf numFmtId="165" fontId="9" fillId="0" borderId="6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34" fillId="0" borderId="37" xfId="0" applyFont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/>
    </xf>
    <xf numFmtId="0" fontId="35" fillId="6" borderId="37" xfId="0" applyFont="1" applyFill="1" applyBorder="1" applyAlignment="1">
      <alignment horizontal="center" vertical="center"/>
    </xf>
    <xf numFmtId="0" fontId="35" fillId="6" borderId="37" xfId="0" applyFont="1" applyFill="1" applyBorder="1" applyAlignment="1">
      <alignment horizontal="center" vertical="center"/>
    </xf>
    <xf numFmtId="0" fontId="36" fillId="0" borderId="37" xfId="0" applyFont="1" applyBorder="1" applyAlignment="1">
      <alignment horizontal="center" vertical="center"/>
    </xf>
    <xf numFmtId="0" fontId="36" fillId="6" borderId="37" xfId="0" applyFont="1" applyFill="1" applyBorder="1" applyAlignment="1">
      <alignment horizontal="center" vertical="center"/>
    </xf>
    <xf numFmtId="0" fontId="35" fillId="0" borderId="37" xfId="0" applyFont="1" applyBorder="1" applyAlignment="1">
      <alignment vertical="center" wrapText="1"/>
    </xf>
    <xf numFmtId="3" fontId="37" fillId="0" borderId="37" xfId="0" applyNumberFormat="1" applyFont="1" applyBorder="1" applyAlignment="1">
      <alignment horizontal="center" vertical="center"/>
    </xf>
    <xf numFmtId="3" fontId="37" fillId="6" borderId="37" xfId="0" applyNumberFormat="1" applyFont="1" applyFill="1" applyBorder="1" applyAlignment="1">
      <alignment horizontal="center" vertical="center"/>
    </xf>
    <xf numFmtId="9" fontId="35" fillId="6" borderId="37" xfId="0" applyNumberFormat="1" applyFont="1" applyFill="1" applyBorder="1" applyAlignment="1">
      <alignment horizontal="center" vertical="center"/>
    </xf>
    <xf numFmtId="0" fontId="36" fillId="0" borderId="37" xfId="0" applyFont="1" applyBorder="1" applyAlignment="1">
      <alignment vertical="center" wrapText="1"/>
    </xf>
    <xf numFmtId="3" fontId="36" fillId="7" borderId="37" xfId="0" applyNumberFormat="1" applyFont="1" applyFill="1" applyBorder="1" applyAlignment="1">
      <alignment horizontal="center" vertical="center"/>
    </xf>
    <xf numFmtId="3" fontId="36" fillId="6" borderId="37" xfId="0" applyNumberFormat="1" applyFont="1" applyFill="1" applyBorder="1" applyAlignment="1">
      <alignment horizontal="center" vertical="center"/>
    </xf>
    <xf numFmtId="9" fontId="36" fillId="6" borderId="37" xfId="0" applyNumberFormat="1" applyFont="1" applyFill="1" applyBorder="1" applyAlignment="1">
      <alignment horizontal="center" vertical="center"/>
    </xf>
    <xf numFmtId="3" fontId="36" fillId="8" borderId="37" xfId="0" applyNumberFormat="1" applyFont="1" applyFill="1" applyBorder="1" applyAlignment="1">
      <alignment horizontal="center" vertical="center"/>
    </xf>
    <xf numFmtId="3" fontId="36" fillId="7" borderId="37" xfId="0" applyNumberFormat="1" applyFont="1" applyFill="1" applyBorder="1" applyAlignment="1">
      <alignment horizontal="center" vertical="center"/>
    </xf>
    <xf numFmtId="3" fontId="36" fillId="6" borderId="37" xfId="0" applyNumberFormat="1" applyFont="1" applyFill="1" applyBorder="1" applyAlignment="1">
      <alignment horizontal="center" vertical="center"/>
    </xf>
    <xf numFmtId="9" fontId="36" fillId="6" borderId="37" xfId="0" applyNumberFormat="1" applyFont="1" applyFill="1" applyBorder="1" applyAlignment="1">
      <alignment horizontal="center" vertical="center"/>
    </xf>
    <xf numFmtId="0" fontId="33" fillId="8" borderId="37" xfId="0" applyFont="1" applyFill="1" applyBorder="1" applyAlignment="1">
      <alignment vertical="center"/>
    </xf>
    <xf numFmtId="0" fontId="35" fillId="0" borderId="36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/>
    </xf>
    <xf numFmtId="0" fontId="36" fillId="0" borderId="36" xfId="0" applyFont="1" applyBorder="1" applyAlignment="1">
      <alignment horizontal="center" vertical="center"/>
    </xf>
    <xf numFmtId="0" fontId="35" fillId="0" borderId="35" xfId="0" applyFont="1" applyBorder="1" applyAlignment="1">
      <alignment horizontal="center" vertical="center"/>
    </xf>
    <xf numFmtId="0" fontId="35" fillId="0" borderId="30" xfId="0" applyFont="1" applyBorder="1" applyAlignment="1">
      <alignment horizontal="center" vertical="center"/>
    </xf>
    <xf numFmtId="0" fontId="35" fillId="0" borderId="30" xfId="0" applyFont="1" applyBorder="1" applyAlignment="1">
      <alignment horizontal="center" vertical="center"/>
    </xf>
    <xf numFmtId="0" fontId="36" fillId="0" borderId="35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3" fontId="37" fillId="0" borderId="35" xfId="0" applyNumberFormat="1" applyFont="1" applyBorder="1" applyAlignment="1">
      <alignment horizontal="center" vertical="center"/>
    </xf>
    <xf numFmtId="9" fontId="35" fillId="0" borderId="30" xfId="0" applyNumberFormat="1" applyFont="1" applyBorder="1" applyAlignment="1">
      <alignment horizontal="center" vertical="center"/>
    </xf>
    <xf numFmtId="3" fontId="36" fillId="7" borderId="35" xfId="0" applyNumberFormat="1" applyFont="1" applyFill="1" applyBorder="1" applyAlignment="1">
      <alignment horizontal="center" vertical="center"/>
    </xf>
    <xf numFmtId="9" fontId="36" fillId="7" borderId="30" xfId="0" applyNumberFormat="1" applyFont="1" applyFill="1" applyBorder="1" applyAlignment="1">
      <alignment horizontal="center" vertical="center"/>
    </xf>
    <xf numFmtId="3" fontId="36" fillId="8" borderId="35" xfId="0" applyNumberFormat="1" applyFont="1" applyFill="1" applyBorder="1" applyAlignment="1">
      <alignment horizontal="center" vertical="center"/>
    </xf>
    <xf numFmtId="9" fontId="36" fillId="8" borderId="30" xfId="0" applyNumberFormat="1" applyFont="1" applyFill="1" applyBorder="1" applyAlignment="1">
      <alignment horizontal="center" vertical="center"/>
    </xf>
    <xf numFmtId="0" fontId="35" fillId="6" borderId="64" xfId="0" applyFont="1" applyFill="1" applyBorder="1" applyAlignment="1">
      <alignment horizontal="center" vertical="center"/>
    </xf>
    <xf numFmtId="0" fontId="36" fillId="6" borderId="64" xfId="0" applyFont="1" applyFill="1" applyBorder="1" applyAlignment="1">
      <alignment horizontal="center" vertical="center"/>
    </xf>
    <xf numFmtId="3" fontId="37" fillId="6" borderId="64" xfId="0" applyNumberFormat="1" applyFont="1" applyFill="1" applyBorder="1" applyAlignment="1">
      <alignment horizontal="center" vertical="center"/>
    </xf>
    <xf numFmtId="3" fontId="36" fillId="6" borderId="64" xfId="0" applyNumberFormat="1" applyFont="1" applyFill="1" applyBorder="1" applyAlignment="1">
      <alignment horizontal="center" vertical="center"/>
    </xf>
    <xf numFmtId="3" fontId="36" fillId="6" borderId="64" xfId="0" applyNumberFormat="1" applyFont="1" applyFill="1" applyBorder="1" applyAlignment="1">
      <alignment horizontal="center" vertical="center"/>
    </xf>
    <xf numFmtId="3" fontId="36" fillId="7" borderId="35" xfId="0" applyNumberFormat="1" applyFont="1" applyFill="1" applyBorder="1" applyAlignment="1">
      <alignment horizontal="center" vertical="center"/>
    </xf>
    <xf numFmtId="9" fontId="36" fillId="7" borderId="30" xfId="0" applyNumberFormat="1" applyFont="1" applyFill="1" applyBorder="1" applyAlignment="1">
      <alignment horizontal="center" vertical="center"/>
    </xf>
    <xf numFmtId="0" fontId="33" fillId="8" borderId="35" xfId="0" applyFont="1" applyFill="1" applyBorder="1" applyAlignment="1">
      <alignment vertical="center"/>
    </xf>
    <xf numFmtId="0" fontId="33" fillId="8" borderId="30" xfId="0" applyFont="1" applyFill="1" applyBorder="1" applyAlignment="1">
      <alignment vertical="center"/>
    </xf>
    <xf numFmtId="0" fontId="38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36" fillId="0" borderId="7" xfId="0" applyFont="1" applyFill="1" applyBorder="1" applyAlignment="1">
      <alignment vertical="center"/>
    </xf>
    <xf numFmtId="0" fontId="32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6" fillId="0" borderId="0" xfId="0" applyFont="1" applyAlignment="1"/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37" fillId="0" borderId="37" xfId="0" applyFont="1" applyBorder="1" applyAlignment="1">
      <alignment horizontal="center" vertical="center" wrapText="1"/>
    </xf>
    <xf numFmtId="0" fontId="37" fillId="6" borderId="37" xfId="0" applyFont="1" applyFill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7" fillId="6" borderId="37" xfId="0" applyFont="1" applyFill="1" applyBorder="1" applyAlignment="1">
      <alignment horizontal="center" vertical="center" wrapText="1"/>
    </xf>
    <xf numFmtId="0" fontId="39" fillId="0" borderId="37" xfId="0" applyFont="1" applyBorder="1" applyAlignment="1">
      <alignment vertical="center" wrapText="1"/>
    </xf>
    <xf numFmtId="4" fontId="39" fillId="0" borderId="37" xfId="0" applyNumberFormat="1" applyFont="1" applyBorder="1" applyAlignment="1">
      <alignment horizontal="center" vertical="center" wrapText="1"/>
    </xf>
    <xf numFmtId="4" fontId="39" fillId="6" borderId="37" xfId="0" applyNumberFormat="1" applyFont="1" applyFill="1" applyBorder="1" applyAlignment="1">
      <alignment horizontal="center" vertical="center" wrapText="1"/>
    </xf>
    <xf numFmtId="10" fontId="39" fillId="6" borderId="37" xfId="0" applyNumberFormat="1" applyFont="1" applyFill="1" applyBorder="1" applyAlignment="1">
      <alignment horizontal="center" vertical="center" wrapText="1"/>
    </xf>
    <xf numFmtId="0" fontId="37" fillId="0" borderId="37" xfId="0" applyFont="1" applyBorder="1" applyAlignment="1">
      <alignment vertical="center" wrapText="1"/>
    </xf>
    <xf numFmtId="4" fontId="37" fillId="0" borderId="37" xfId="0" applyNumberFormat="1" applyFont="1" applyBorder="1" applyAlignment="1">
      <alignment horizontal="center" vertical="center" wrapText="1"/>
    </xf>
    <xf numFmtId="4" fontId="37" fillId="6" borderId="37" xfId="0" applyNumberFormat="1" applyFont="1" applyFill="1" applyBorder="1" applyAlignment="1">
      <alignment horizontal="center" vertical="center" wrapText="1"/>
    </xf>
    <xf numFmtId="10" fontId="37" fillId="6" borderId="37" xfId="0" applyNumberFormat="1" applyFont="1" applyFill="1" applyBorder="1" applyAlignment="1">
      <alignment horizontal="center" vertical="center" wrapText="1"/>
    </xf>
    <xf numFmtId="0" fontId="40" fillId="0" borderId="0" xfId="0" applyNumberFormat="1" applyFont="1"/>
    <xf numFmtId="0" fontId="41" fillId="0" borderId="37" xfId="0" applyFont="1" applyBorder="1" applyAlignment="1"/>
    <xf numFmtId="0" fontId="41" fillId="0" borderId="48" xfId="0" applyFont="1" applyBorder="1" applyAlignment="1"/>
    <xf numFmtId="0" fontId="41" fillId="0" borderId="0" xfId="0" applyFont="1" applyBorder="1" applyAlignment="1"/>
    <xf numFmtId="44" fontId="41" fillId="0" borderId="0" xfId="7" applyFont="1" applyBorder="1" applyAlignment="1"/>
    <xf numFmtId="44" fontId="40" fillId="0" borderId="0" xfId="7" applyFont="1"/>
    <xf numFmtId="0" fontId="41" fillId="0" borderId="0" xfId="0" applyNumberFormat="1" applyFont="1" applyAlignment="1">
      <alignment horizontal="center" vertical="center"/>
    </xf>
    <xf numFmtId="0" fontId="41" fillId="3" borderId="32" xfId="0" applyNumberFormat="1" applyFont="1" applyFill="1" applyBorder="1" applyAlignment="1">
      <alignment horizontal="center" vertical="center" wrapText="1"/>
    </xf>
    <xf numFmtId="0" fontId="41" fillId="3" borderId="78" xfId="0" applyNumberFormat="1" applyFont="1" applyFill="1" applyBorder="1" applyAlignment="1">
      <alignment horizontal="center" vertical="center" wrapText="1"/>
    </xf>
    <xf numFmtId="0" fontId="41" fillId="3" borderId="84" xfId="0" applyNumberFormat="1" applyFont="1" applyFill="1" applyBorder="1" applyAlignment="1">
      <alignment horizontal="center" vertical="center" wrapText="1"/>
    </xf>
    <xf numFmtId="0" fontId="41" fillId="3" borderId="85" xfId="0" applyNumberFormat="1" applyFont="1" applyFill="1" applyBorder="1" applyAlignment="1">
      <alignment horizontal="center" vertical="center" wrapText="1"/>
    </xf>
    <xf numFmtId="0" fontId="42" fillId="3" borderId="86" xfId="0" applyNumberFormat="1" applyFont="1" applyFill="1" applyBorder="1" applyAlignment="1">
      <alignment horizontal="center" vertical="center" wrapText="1"/>
    </xf>
    <xf numFmtId="44" fontId="41" fillId="3" borderId="86" xfId="7" applyFont="1" applyFill="1" applyBorder="1" applyAlignment="1">
      <alignment horizontal="center" vertical="center" wrapText="1"/>
    </xf>
    <xf numFmtId="44" fontId="41" fillId="3" borderId="78" xfId="7" applyFont="1" applyFill="1" applyBorder="1" applyAlignment="1">
      <alignment horizontal="center" vertical="center" wrapText="1"/>
    </xf>
    <xf numFmtId="0" fontId="41" fillId="3" borderId="36" xfId="0" applyNumberFormat="1" applyFont="1" applyFill="1" applyBorder="1" applyAlignment="1">
      <alignment horizontal="left" vertical="center" wrapText="1"/>
    </xf>
    <xf numFmtId="0" fontId="41" fillId="3" borderId="87" xfId="0" applyNumberFormat="1" applyFont="1" applyFill="1" applyBorder="1" applyAlignment="1">
      <alignment horizontal="left" vertical="center" wrapText="1"/>
    </xf>
    <xf numFmtId="44" fontId="41" fillId="3" borderId="88" xfId="7" applyFont="1" applyFill="1" applyBorder="1" applyAlignment="1">
      <alignment horizontal="center" vertical="center" wrapText="1"/>
    </xf>
    <xf numFmtId="44" fontId="41" fillId="3" borderId="89" xfId="7" applyFont="1" applyFill="1" applyBorder="1" applyAlignment="1">
      <alignment horizontal="center" vertical="center" wrapText="1"/>
    </xf>
    <xf numFmtId="44" fontId="41" fillId="3" borderId="90" xfId="7" applyFont="1" applyFill="1" applyBorder="1" applyAlignment="1">
      <alignment horizontal="center" vertical="center" wrapText="1"/>
    </xf>
    <xf numFmtId="2" fontId="41" fillId="3" borderId="90" xfId="0" applyNumberFormat="1" applyFont="1" applyFill="1" applyBorder="1" applyAlignment="1">
      <alignment horizontal="center" vertical="center" wrapText="1"/>
    </xf>
    <xf numFmtId="44" fontId="41" fillId="3" borderId="91" xfId="7" applyFont="1" applyFill="1" applyBorder="1" applyAlignment="1">
      <alignment horizontal="center" vertical="center" wrapText="1"/>
    </xf>
    <xf numFmtId="0" fontId="40" fillId="3" borderId="36" xfId="0" applyNumberFormat="1" applyFont="1" applyFill="1" applyBorder="1"/>
    <xf numFmtId="0" fontId="43" fillId="2" borderId="92" xfId="3" applyNumberFormat="1" applyFont="1" applyFill="1" applyBorder="1" applyAlignment="1">
      <alignment horizontal="left" vertical="center"/>
    </xf>
    <xf numFmtId="44" fontId="40" fillId="0" borderId="93" xfId="7" applyFont="1" applyBorder="1"/>
    <xf numFmtId="44" fontId="40" fillId="0" borderId="38" xfId="7" applyFont="1" applyBorder="1"/>
    <xf numFmtId="44" fontId="40" fillId="0" borderId="27" xfId="7" applyFont="1" applyBorder="1"/>
    <xf numFmtId="44" fontId="40" fillId="3" borderId="94" xfId="7" applyFont="1" applyFill="1" applyBorder="1"/>
    <xf numFmtId="0" fontId="40" fillId="2" borderId="4" xfId="3" applyNumberFormat="1" applyFont="1" applyFill="1" applyBorder="1" applyAlignment="1">
      <alignment horizontal="left" vertical="center" wrapText="1"/>
    </xf>
    <xf numFmtId="44" fontId="40" fillId="0" borderId="95" xfId="7" applyFont="1" applyBorder="1"/>
    <xf numFmtId="44" fontId="40" fillId="0" borderId="37" xfId="7" applyFont="1" applyBorder="1"/>
    <xf numFmtId="44" fontId="40" fillId="0" borderId="36" xfId="7" applyFont="1" applyBorder="1"/>
    <xf numFmtId="44" fontId="40" fillId="3" borderId="96" xfId="7" applyFont="1" applyFill="1" applyBorder="1"/>
    <xf numFmtId="0" fontId="44" fillId="2" borderId="4" xfId="3" applyNumberFormat="1" applyFont="1" applyFill="1" applyBorder="1" applyAlignment="1">
      <alignment horizontal="left" vertical="center" wrapText="1"/>
    </xf>
    <xf numFmtId="0" fontId="43" fillId="2" borderId="4" xfId="3" applyNumberFormat="1" applyFont="1" applyFill="1" applyBorder="1" applyAlignment="1">
      <alignment horizontal="left" vertical="center" wrapText="1"/>
    </xf>
    <xf numFmtId="0" fontId="40" fillId="9" borderId="4" xfId="3" applyNumberFormat="1" applyFont="1" applyFill="1" applyBorder="1" applyAlignment="1">
      <alignment horizontal="left" vertical="center" wrapText="1"/>
    </xf>
    <xf numFmtId="0" fontId="43" fillId="0" borderId="4" xfId="0" applyNumberFormat="1" applyFont="1" applyFill="1" applyBorder="1" applyAlignment="1">
      <alignment horizontal="left" vertical="center" wrapText="1"/>
    </xf>
    <xf numFmtId="0" fontId="40" fillId="2" borderId="6" xfId="3" applyNumberFormat="1" applyFont="1" applyFill="1" applyBorder="1" applyAlignment="1">
      <alignment horizontal="left" vertical="center" wrapText="1"/>
    </xf>
    <xf numFmtId="44" fontId="40" fillId="0" borderId="97" xfId="7" applyFont="1" applyBorder="1"/>
    <xf numFmtId="44" fontId="40" fillId="0" borderId="73" xfId="7" applyFont="1" applyBorder="1"/>
    <xf numFmtId="44" fontId="40" fillId="0" borderId="32" xfId="7" applyFont="1" applyBorder="1"/>
    <xf numFmtId="44" fontId="40" fillId="3" borderId="98" xfId="7" applyFont="1" applyFill="1" applyBorder="1"/>
    <xf numFmtId="0" fontId="41" fillId="3" borderId="36" xfId="0" applyNumberFormat="1" applyFont="1" applyFill="1" applyBorder="1" applyAlignment="1">
      <alignment horizontal="left" vertical="center"/>
    </xf>
    <xf numFmtId="0" fontId="41" fillId="3" borderId="82" xfId="0" applyNumberFormat="1" applyFont="1" applyFill="1" applyBorder="1" applyAlignment="1">
      <alignment horizontal="left" vertical="center" wrapText="1"/>
    </xf>
    <xf numFmtId="44" fontId="41" fillId="3" borderId="99" xfId="7" applyFont="1" applyFill="1" applyBorder="1" applyAlignment="1">
      <alignment horizontal="center" vertical="center" wrapText="1"/>
    </xf>
    <xf numFmtId="44" fontId="41" fillId="3" borderId="71" xfId="7" applyFont="1" applyFill="1" applyBorder="1" applyAlignment="1">
      <alignment horizontal="center" vertical="center" wrapText="1"/>
    </xf>
    <xf numFmtId="44" fontId="41" fillId="3" borderId="22" xfId="7" applyFont="1" applyFill="1" applyBorder="1" applyAlignment="1">
      <alignment horizontal="center" vertical="center" wrapText="1"/>
    </xf>
    <xf numFmtId="2" fontId="41" fillId="3" borderId="22" xfId="0" applyNumberFormat="1" applyFont="1" applyFill="1" applyBorder="1" applyAlignment="1">
      <alignment horizontal="center" vertical="center" wrapText="1"/>
    </xf>
    <xf numFmtId="44" fontId="41" fillId="3" borderId="15" xfId="7" applyFont="1" applyFill="1" applyBorder="1" applyAlignment="1">
      <alignment horizontal="center" vertical="center" wrapText="1"/>
    </xf>
    <xf numFmtId="0" fontId="45" fillId="0" borderId="92" xfId="0" applyNumberFormat="1" applyFont="1" applyFill="1" applyBorder="1" applyAlignment="1">
      <alignment horizontal="left" vertical="center" wrapText="1"/>
    </xf>
    <xf numFmtId="0" fontId="44" fillId="0" borderId="4" xfId="0" applyNumberFormat="1" applyFont="1" applyFill="1" applyBorder="1" applyAlignment="1">
      <alignment horizontal="left" vertical="center" wrapText="1"/>
    </xf>
    <xf numFmtId="0" fontId="43" fillId="9" borderId="4" xfId="3" applyNumberFormat="1" applyFont="1" applyFill="1" applyBorder="1" applyAlignment="1">
      <alignment horizontal="left" vertical="center" wrapText="1"/>
    </xf>
    <xf numFmtId="0" fontId="43" fillId="2" borderId="92" xfId="3" applyNumberFormat="1" applyFont="1" applyFill="1" applyBorder="1" applyAlignment="1">
      <alignment horizontal="left" vertical="center" wrapText="1"/>
    </xf>
    <xf numFmtId="0" fontId="40" fillId="2" borderId="4" xfId="3" applyNumberFormat="1" applyFont="1" applyFill="1" applyBorder="1" applyAlignment="1">
      <alignment wrapText="1"/>
    </xf>
    <xf numFmtId="0" fontId="40" fillId="2" borderId="4" xfId="3" applyNumberFormat="1" applyFont="1" applyFill="1" applyBorder="1" applyAlignment="1">
      <alignment wrapText="1" shrinkToFit="1"/>
    </xf>
    <xf numFmtId="0" fontId="41" fillId="3" borderId="36" xfId="0" applyNumberFormat="1" applyFont="1" applyFill="1" applyBorder="1" applyAlignment="1">
      <alignment horizontal="left"/>
    </xf>
    <xf numFmtId="2" fontId="40" fillId="0" borderId="97" xfId="0" applyNumberFormat="1" applyFont="1" applyBorder="1"/>
    <xf numFmtId="2" fontId="40" fillId="0" borderId="73" xfId="0" applyNumberFormat="1" applyFont="1" applyBorder="1"/>
    <xf numFmtId="2" fontId="40" fillId="0" borderId="32" xfId="0" applyNumberFormat="1" applyFont="1" applyBorder="1"/>
    <xf numFmtId="0" fontId="43" fillId="9" borderId="92" xfId="3" applyNumberFormat="1" applyFont="1" applyFill="1" applyBorder="1" applyAlignment="1">
      <alignment vertical="center" wrapText="1"/>
    </xf>
    <xf numFmtId="0" fontId="40" fillId="9" borderId="4" xfId="3" applyNumberFormat="1" applyFont="1" applyFill="1" applyBorder="1" applyAlignment="1">
      <alignment vertical="center" wrapText="1"/>
    </xf>
    <xf numFmtId="2" fontId="40" fillId="0" borderId="95" xfId="0" applyNumberFormat="1" applyFont="1" applyBorder="1"/>
    <xf numFmtId="2" fontId="40" fillId="0" borderId="37" xfId="0" applyNumberFormat="1" applyFont="1" applyBorder="1"/>
    <xf numFmtId="2" fontId="40" fillId="0" borderId="36" xfId="0" applyNumberFormat="1" applyFont="1" applyBorder="1"/>
    <xf numFmtId="0" fontId="44" fillId="9" borderId="4" xfId="3" applyNumberFormat="1" applyFont="1" applyFill="1" applyBorder="1" applyAlignment="1">
      <alignment horizontal="left" vertical="center" wrapText="1"/>
    </xf>
    <xf numFmtId="0" fontId="40" fillId="9" borderId="6" xfId="3" applyNumberFormat="1" applyFont="1" applyFill="1" applyBorder="1" applyAlignment="1">
      <alignment vertical="center" wrapText="1"/>
    </xf>
    <xf numFmtId="0" fontId="41" fillId="3" borderId="36" xfId="0" applyNumberFormat="1" applyFont="1" applyFill="1" applyBorder="1" applyAlignment="1">
      <alignment horizontal="left" vertical="top" wrapText="1"/>
    </xf>
    <xf numFmtId="0" fontId="41" fillId="3" borderId="100" xfId="0" applyNumberFormat="1" applyFont="1" applyFill="1" applyBorder="1" applyAlignment="1">
      <alignment horizontal="left" vertical="center" wrapText="1"/>
    </xf>
    <xf numFmtId="44" fontId="41" fillId="3" borderId="101" xfId="7" applyFont="1" applyFill="1" applyBorder="1" applyAlignment="1">
      <alignment horizontal="center" vertical="center" wrapText="1"/>
    </xf>
    <xf numFmtId="44" fontId="41" fillId="3" borderId="102" xfId="7" applyFont="1" applyFill="1" applyBorder="1" applyAlignment="1">
      <alignment horizontal="center" vertical="center" wrapText="1"/>
    </xf>
    <xf numFmtId="44" fontId="41" fillId="3" borderId="103" xfId="7" applyFont="1" applyFill="1" applyBorder="1" applyAlignment="1">
      <alignment horizontal="center" vertical="center" wrapText="1"/>
    </xf>
    <xf numFmtId="0" fontId="40" fillId="0" borderId="1" xfId="0" applyNumberFormat="1" applyFont="1" applyBorder="1"/>
    <xf numFmtId="0" fontId="43" fillId="9" borderId="94" xfId="3" applyNumberFormat="1" applyFont="1" applyFill="1" applyBorder="1" applyAlignment="1">
      <alignment horizontal="left" vertical="center" wrapText="1"/>
    </xf>
    <xf numFmtId="44" fontId="40" fillId="0" borderId="104" xfId="7" applyFont="1" applyBorder="1"/>
    <xf numFmtId="44" fontId="40" fillId="3" borderId="105" xfId="0" applyNumberFormat="1" applyFont="1" applyFill="1" applyBorder="1"/>
    <xf numFmtId="0" fontId="43" fillId="2" borderId="96" xfId="3" applyNumberFormat="1" applyFont="1" applyFill="1" applyBorder="1" applyAlignment="1">
      <alignment vertical="center" wrapText="1"/>
    </xf>
    <xf numFmtId="44" fontId="40" fillId="0" borderId="106" xfId="7" applyFont="1" applyBorder="1"/>
    <xf numFmtId="2" fontId="40" fillId="3" borderId="5" xfId="0" applyNumberFormat="1" applyFont="1" applyFill="1" applyBorder="1"/>
    <xf numFmtId="0" fontId="40" fillId="2" borderId="96" xfId="3" applyNumberFormat="1" applyFont="1" applyFill="1" applyBorder="1" applyAlignment="1">
      <alignment vertical="center" wrapText="1"/>
    </xf>
    <xf numFmtId="44" fontId="40" fillId="3" borderId="107" xfId="7" applyFont="1" applyFill="1" applyBorder="1"/>
    <xf numFmtId="44" fontId="40" fillId="3" borderId="5" xfId="7" applyFont="1" applyFill="1" applyBorder="1"/>
    <xf numFmtId="0" fontId="40" fillId="2" borderId="4" xfId="3" applyNumberFormat="1" applyFont="1" applyFill="1" applyBorder="1" applyAlignment="1">
      <alignment vertical="center" wrapText="1"/>
    </xf>
    <xf numFmtId="0" fontId="43" fillId="2" borderId="92" xfId="3" applyNumberFormat="1" applyFont="1" applyFill="1" applyBorder="1" applyAlignment="1">
      <alignment vertical="center" wrapText="1"/>
    </xf>
    <xf numFmtId="44" fontId="40" fillId="0" borderId="93" xfId="7" applyFont="1" applyBorder="1" applyAlignment="1">
      <alignment horizontal="center"/>
    </xf>
    <xf numFmtId="2" fontId="40" fillId="0" borderId="38" xfId="0" applyNumberFormat="1" applyFont="1" applyBorder="1"/>
    <xf numFmtId="2" fontId="40" fillId="0" borderId="27" xfId="0" applyNumberFormat="1" applyFont="1" applyBorder="1"/>
    <xf numFmtId="44" fontId="40" fillId="0" borderId="108" xfId="7" applyFont="1" applyBorder="1"/>
    <xf numFmtId="0" fontId="40" fillId="2" borderId="6" xfId="3" applyNumberFormat="1" applyFont="1" applyFill="1" applyBorder="1" applyAlignment="1">
      <alignment vertical="center" wrapText="1"/>
    </xf>
    <xf numFmtId="44" fontId="40" fillId="0" borderId="109" xfId="7" applyFont="1" applyBorder="1"/>
    <xf numFmtId="44" fontId="40" fillId="3" borderId="110" xfId="7" applyFont="1" applyFill="1" applyBorder="1"/>
    <xf numFmtId="0" fontId="41" fillId="3" borderId="9" xfId="0" applyNumberFormat="1" applyFont="1" applyFill="1" applyBorder="1" applyAlignment="1">
      <alignment horizontal="left" vertical="center" wrapText="1"/>
    </xf>
    <xf numFmtId="44" fontId="41" fillId="3" borderId="11" xfId="7" applyFont="1" applyFill="1" applyBorder="1" applyAlignment="1">
      <alignment horizontal="center" vertical="center" wrapText="1"/>
    </xf>
    <xf numFmtId="0" fontId="43" fillId="10" borderId="94" xfId="3" applyNumberFormat="1" applyFont="1" applyFill="1" applyBorder="1" applyAlignment="1">
      <alignment horizontal="left" vertical="center" wrapText="1"/>
    </xf>
    <xf numFmtId="0" fontId="40" fillId="9" borderId="96" xfId="3" applyNumberFormat="1" applyFont="1" applyFill="1" applyBorder="1" applyAlignment="1">
      <alignment horizontal="left" vertical="center" wrapText="1"/>
    </xf>
    <xf numFmtId="44" fontId="40" fillId="0" borderId="34" xfId="7" applyFont="1" applyBorder="1"/>
    <xf numFmtId="44" fontId="40" fillId="3" borderId="8" xfId="7" applyFont="1" applyFill="1" applyBorder="1"/>
    <xf numFmtId="0" fontId="40" fillId="10" borderId="96" xfId="3" applyNumberFormat="1" applyFont="1" applyFill="1" applyBorder="1" applyAlignment="1">
      <alignment vertical="center" wrapText="1"/>
    </xf>
    <xf numFmtId="0" fontId="40" fillId="3" borderId="111" xfId="0" applyNumberFormat="1" applyFont="1" applyFill="1" applyBorder="1"/>
    <xf numFmtId="0" fontId="40" fillId="9" borderId="5" xfId="3" applyNumberFormat="1" applyFont="1" applyFill="1" applyBorder="1" applyAlignment="1">
      <alignment horizontal="left" vertical="center" wrapText="1"/>
    </xf>
    <xf numFmtId="0" fontId="40" fillId="9" borderId="112" xfId="3" applyNumberFormat="1" applyFont="1" applyFill="1" applyBorder="1" applyAlignment="1">
      <alignment horizontal="left" vertical="center" wrapText="1"/>
    </xf>
    <xf numFmtId="0" fontId="40" fillId="10" borderId="94" xfId="3" applyNumberFormat="1" applyFont="1" applyFill="1" applyBorder="1" applyAlignment="1">
      <alignment vertical="center" wrapText="1"/>
    </xf>
    <xf numFmtId="44" fontId="40" fillId="0" borderId="48" xfId="7" applyFont="1" applyBorder="1"/>
    <xf numFmtId="44" fontId="40" fillId="0" borderId="113" xfId="7" applyFont="1" applyBorder="1"/>
    <xf numFmtId="44" fontId="41" fillId="3" borderId="114" xfId="7" applyFont="1" applyFill="1" applyBorder="1" applyAlignment="1">
      <alignment horizontal="center" vertical="center" wrapText="1"/>
    </xf>
    <xf numFmtId="44" fontId="41" fillId="3" borderId="81" xfId="7" applyFont="1" applyFill="1" applyBorder="1" applyAlignment="1">
      <alignment horizontal="center" vertical="center" wrapText="1"/>
    </xf>
    <xf numFmtId="0" fontId="43" fillId="10" borderId="92" xfId="3" applyNumberFormat="1" applyFont="1" applyFill="1" applyBorder="1" applyAlignment="1">
      <alignment horizontal="left" vertical="center" wrapText="1"/>
    </xf>
    <xf numFmtId="0" fontId="40" fillId="9" borderId="115" xfId="3" applyNumberFormat="1" applyFont="1" applyFill="1" applyBorder="1" applyAlignment="1">
      <alignment horizontal="left" vertical="center" wrapText="1"/>
    </xf>
    <xf numFmtId="44" fontId="40" fillId="0" borderId="64" xfId="7" applyFont="1" applyBorder="1"/>
    <xf numFmtId="0" fontId="40" fillId="10" borderId="116" xfId="3" applyNumberFormat="1" applyFont="1" applyFill="1" applyBorder="1" applyAlignment="1">
      <alignment vertical="center" wrapText="1"/>
    </xf>
    <xf numFmtId="0" fontId="41" fillId="3" borderId="117" xfId="0" applyNumberFormat="1" applyFont="1" applyFill="1" applyBorder="1" applyAlignment="1">
      <alignment horizontal="left" vertical="center" wrapText="1"/>
    </xf>
    <xf numFmtId="44" fontId="40" fillId="0" borderId="0" xfId="7" applyFont="1" applyFill="1"/>
    <xf numFmtId="0" fontId="40" fillId="3" borderId="32" xfId="0" applyNumberFormat="1" applyFont="1" applyFill="1" applyBorder="1"/>
    <xf numFmtId="0" fontId="44" fillId="10" borderId="1" xfId="3" applyNumberFormat="1" applyFont="1" applyFill="1" applyBorder="1" applyAlignment="1">
      <alignment vertical="center" wrapText="1"/>
    </xf>
    <xf numFmtId="44" fontId="40" fillId="0" borderId="118" xfId="7" applyFont="1" applyBorder="1"/>
    <xf numFmtId="44" fontId="40" fillId="0" borderId="83" xfId="7" applyFont="1" applyBorder="1"/>
    <xf numFmtId="44" fontId="40" fillId="0" borderId="119" xfId="7" applyFont="1" applyBorder="1"/>
    <xf numFmtId="44" fontId="40" fillId="3" borderId="2" xfId="7" applyFont="1" applyFill="1" applyBorder="1"/>
    <xf numFmtId="0" fontId="40" fillId="3" borderId="37" xfId="0" applyNumberFormat="1" applyFont="1" applyFill="1" applyBorder="1"/>
    <xf numFmtId="0" fontId="41" fillId="3" borderId="37" xfId="0" applyNumberFormat="1" applyFont="1" applyFill="1" applyBorder="1" applyAlignment="1">
      <alignment horizontal="right" vertical="center"/>
    </xf>
    <xf numFmtId="44" fontId="41" fillId="3" borderId="37" xfId="7" applyFont="1" applyFill="1" applyBorder="1" applyAlignment="1">
      <alignment horizontal="center" vertical="center"/>
    </xf>
    <xf numFmtId="44" fontId="41" fillId="3" borderId="37" xfId="7" applyFont="1" applyFill="1" applyBorder="1" applyAlignment="1">
      <alignment horizontal="center" vertical="center" wrapText="1"/>
    </xf>
    <xf numFmtId="171" fontId="40" fillId="0" borderId="0" xfId="0" applyNumberFormat="1" applyFont="1"/>
    <xf numFmtId="0" fontId="5" fillId="0" borderId="0" xfId="0" applyFont="1" applyFill="1"/>
    <xf numFmtId="171" fontId="41" fillId="0" borderId="0" xfId="0" applyNumberFormat="1" applyFont="1" applyFill="1"/>
    <xf numFmtId="0" fontId="41" fillId="0" borderId="0" xfId="0" applyNumberFormat="1" applyFont="1" applyFill="1"/>
    <xf numFmtId="44" fontId="41" fillId="0" borderId="0" xfId="7" applyFont="1" applyFill="1"/>
    <xf numFmtId="171" fontId="6" fillId="0" borderId="0" xfId="0" applyNumberFormat="1" applyFont="1"/>
    <xf numFmtId="44" fontId="6" fillId="0" borderId="0" xfId="7" applyFont="1"/>
    <xf numFmtId="44" fontId="5" fillId="0" borderId="0" xfId="7" applyFont="1"/>
    <xf numFmtId="0" fontId="46" fillId="0" borderId="0" xfId="0" applyFont="1" applyAlignment="1">
      <alignment horizontal="center" vertical="center"/>
    </xf>
    <xf numFmtId="0" fontId="47" fillId="0" borderId="0" xfId="0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44" fontId="47" fillId="0" borderId="0" xfId="7" applyFont="1" applyBorder="1" applyAlignment="1">
      <alignment horizontal="center"/>
    </xf>
    <xf numFmtId="44" fontId="18" fillId="0" borderId="0" xfId="7" applyFont="1" applyAlignment="1">
      <alignment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4" fontId="5" fillId="0" borderId="0" xfId="7" applyFont="1" applyAlignment="1">
      <alignment horizontal="center"/>
    </xf>
    <xf numFmtId="44" fontId="6" fillId="0" borderId="0" xfId="7" applyFont="1" applyAlignment="1"/>
    <xf numFmtId="44" fontId="5" fillId="0" borderId="0" xfId="7" applyFont="1" applyFill="1"/>
    <xf numFmtId="0" fontId="6" fillId="0" borderId="0" xfId="0" applyFont="1" applyBorder="1" applyAlignment="1">
      <alignment horizontal="center"/>
    </xf>
    <xf numFmtId="0" fontId="18" fillId="0" borderId="0" xfId="0" applyFont="1" applyAlignment="1">
      <alignment vertical="center"/>
    </xf>
    <xf numFmtId="0" fontId="6" fillId="0" borderId="0" xfId="0" applyFont="1" applyAlignment="1">
      <alignment horizontal="center"/>
    </xf>
  </cellXfs>
  <cellStyles count="8">
    <cellStyle name="Excel Built-in Normal" xfId="1" xr:uid="{00000000-0005-0000-0000-000000000000}"/>
    <cellStyle name="Moeda" xfId="7" builtinId="4"/>
    <cellStyle name="Moeda 2" xfId="5" xr:uid="{00000000-0005-0000-0000-000001000000}"/>
    <cellStyle name="Moeda 3" xfId="4" xr:uid="{00000000-0005-0000-0000-000002000000}"/>
    <cellStyle name="Normal" xfId="0" builtinId="0"/>
    <cellStyle name="Normal 2" xfId="3" xr:uid="{00000000-0005-0000-0000-000004000000}"/>
    <cellStyle name="Normal 3" xfId="2" xr:uid="{00000000-0005-0000-0000-000005000000}"/>
    <cellStyle name="TableStyleLight1" xfId="6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563880</xdr:colOff>
      <xdr:row>27</xdr:row>
      <xdr:rowOff>81886</xdr:rowOff>
    </xdr:from>
    <xdr:to>
      <xdr:col>4</xdr:col>
      <xdr:colOff>57150</xdr:colOff>
      <xdr:row>32</xdr:row>
      <xdr:rowOff>137160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" y="5225386"/>
          <a:ext cx="1322070" cy="10077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3810</xdr:rowOff>
    </xdr:from>
    <xdr:to>
      <xdr:col>9</xdr:col>
      <xdr:colOff>552450</xdr:colOff>
      <xdr:row>49</xdr:row>
      <xdr:rowOff>19050</xdr:rowOff>
    </xdr:to>
    <xdr:pic>
      <xdr:nvPicPr>
        <xdr:cNvPr id="3" name="Picture 1086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"/>
          <a:ext cx="6467475" cy="934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556260</xdr:colOff>
      <xdr:row>0</xdr:row>
      <xdr:rowOff>15240</xdr:rowOff>
    </xdr:from>
    <xdr:to>
      <xdr:col>7</xdr:col>
      <xdr:colOff>297180</xdr:colOff>
      <xdr:row>49</xdr:row>
      <xdr:rowOff>144780</xdr:rowOff>
    </xdr:to>
    <xdr:sp macro="" textlink="">
      <xdr:nvSpPr>
        <xdr:cNvPr id="4" name="Shape 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/>
        </xdr:cNvSpPr>
      </xdr:nvSpPr>
      <xdr:spPr bwMode="auto">
        <a:xfrm>
          <a:off x="556260" y="15240"/>
          <a:ext cx="4341495" cy="9464040"/>
        </a:xfrm>
        <a:custGeom>
          <a:avLst/>
          <a:gdLst>
            <a:gd name="T0" fmla="*/ 0 w 5266788"/>
            <a:gd name="T1" fmla="*/ 0 h 10692000"/>
            <a:gd name="T2" fmla="*/ 1261243 w 5266788"/>
            <a:gd name="T3" fmla="*/ 0 h 10692000"/>
            <a:gd name="T4" fmla="*/ 1899024 w 5266788"/>
            <a:gd name="T5" fmla="*/ 295759 h 10692000"/>
            <a:gd name="T6" fmla="*/ 3655381 w 5266788"/>
            <a:gd name="T7" fmla="*/ 1690002 h 10692000"/>
            <a:gd name="T8" fmla="*/ 3697130 w 5266788"/>
            <a:gd name="T9" fmla="*/ 8202554 h 10692000"/>
            <a:gd name="T10" fmla="*/ 2470128 w 5266788"/>
            <a:gd name="T11" fmla="*/ 10125780 h 10692000"/>
            <a:gd name="T12" fmla="*/ 1987621 w 5266788"/>
            <a:gd name="T13" fmla="*/ 10692000 h 10692000"/>
            <a:gd name="T14" fmla="*/ 1412158 w 5266788"/>
            <a:gd name="T15" fmla="*/ 10692000 h 10692000"/>
            <a:gd name="T16" fmla="*/ 1951483 w 5266788"/>
            <a:gd name="T17" fmla="*/ 10111162 h 10692000"/>
            <a:gd name="T18" fmla="*/ 3413731 w 5266788"/>
            <a:gd name="T19" fmla="*/ 8095881 h 10692000"/>
            <a:gd name="T20" fmla="*/ 3059952 w 5266788"/>
            <a:gd name="T21" fmla="*/ 1476280 h 10692000"/>
            <a:gd name="T22" fmla="*/ 1624442 w 5266788"/>
            <a:gd name="T23" fmla="*/ 594183 h 10692000"/>
            <a:gd name="T24" fmla="*/ 376343 w 5266788"/>
            <a:gd name="T25" fmla="*/ 112514 h 10692000"/>
            <a:gd name="T26" fmla="*/ 159298 w 5266788"/>
            <a:gd name="T27" fmla="*/ 46649 h 10692000"/>
            <a:gd name="T28" fmla="*/ 41327 w 5266788"/>
            <a:gd name="T29" fmla="*/ 13457 h 10692000"/>
            <a:gd name="T30" fmla="*/ 15309 w 5266788"/>
            <a:gd name="T31" fmla="*/ 5516 h 10692000"/>
            <a:gd name="T32" fmla="*/ 0 w 5266788"/>
            <a:gd name="T33" fmla="*/ 0 h 10692000"/>
            <a:gd name="T34" fmla="*/ 0 w 5266788"/>
            <a:gd name="T35" fmla="*/ 0 h 10692000"/>
            <a:gd name="T36" fmla="*/ 5266788 w 5266788"/>
            <a:gd name="T37" fmla="*/ 10692000 h 106920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</a:cxnLst>
          <a:rect l="T34" t="T35" r="T36" b="T37"/>
          <a:pathLst>
            <a:path w="5266788" h="10692000">
              <a:moveTo>
                <a:pt x="0" y="0"/>
              </a:moveTo>
              <a:lnTo>
                <a:pt x="1261243" y="0"/>
              </a:lnTo>
              <a:lnTo>
                <a:pt x="1899024" y="295759"/>
              </a:lnTo>
              <a:cubicBezTo>
                <a:pt x="2651356" y="697802"/>
                <a:pt x="3111968" y="1029895"/>
                <a:pt x="3655381" y="1690002"/>
              </a:cubicBezTo>
              <a:cubicBezTo>
                <a:pt x="5169800" y="3529652"/>
                <a:pt x="4680737" y="6220394"/>
                <a:pt x="3697130" y="8202554"/>
              </a:cubicBezTo>
              <a:cubicBezTo>
                <a:pt x="3347764" y="8906591"/>
                <a:pt x="2945759" y="9528462"/>
                <a:pt x="2470128" y="10125780"/>
              </a:cubicBezTo>
              <a:lnTo>
                <a:pt x="1987621" y="10692000"/>
              </a:lnTo>
              <a:lnTo>
                <a:pt x="1412158" y="10692000"/>
              </a:lnTo>
              <a:lnTo>
                <a:pt x="1951483" y="10111162"/>
              </a:lnTo>
              <a:cubicBezTo>
                <a:pt x="2521745" y="9447480"/>
                <a:pt x="2958514" y="8874032"/>
                <a:pt x="3413731" y="8095881"/>
              </a:cubicBezTo>
              <a:cubicBezTo>
                <a:pt x="4691562" y="5911539"/>
                <a:pt x="5266788" y="3252615"/>
                <a:pt x="3059952" y="1476280"/>
              </a:cubicBezTo>
              <a:cubicBezTo>
                <a:pt x="2615208" y="1118305"/>
                <a:pt x="2176688" y="857865"/>
                <a:pt x="1624442" y="594183"/>
              </a:cubicBezTo>
              <a:cubicBezTo>
                <a:pt x="1257702" y="419083"/>
                <a:pt x="778510" y="240267"/>
                <a:pt x="376343" y="112514"/>
              </a:cubicBezTo>
              <a:cubicBezTo>
                <a:pt x="306978" y="90486"/>
                <a:pt x="235162" y="69617"/>
                <a:pt x="159298" y="46649"/>
              </a:cubicBezTo>
              <a:cubicBezTo>
                <a:pt x="117672" y="34048"/>
                <a:pt x="76235" y="23988"/>
                <a:pt x="41327" y="13457"/>
              </a:cubicBezTo>
              <a:cubicBezTo>
                <a:pt x="33653" y="11144"/>
                <a:pt x="24402" y="8421"/>
                <a:pt x="15309" y="5516"/>
              </a:cubicBezTo>
              <a:lnTo>
                <a:pt x="0" y="0"/>
              </a:lnTo>
              <a:close/>
            </a:path>
          </a:pathLst>
        </a:custGeom>
        <a:solidFill>
          <a:srgbClr val="FFF100"/>
        </a:solidFill>
        <a:ln>
          <a:noFill/>
        </a:ln>
        <a:extLst>
          <a:ext uri="{91240B29-F687-4F45-9708-019B960494DF}">
            <a14:hiddenLine xmlns:a14="http://schemas.microsoft.com/office/drawing/2010/main" w="0" cap="flat">
              <a:solidFill>
                <a:srgbClr val="000000"/>
              </a:solidFill>
              <a:miter lim="127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180976</xdr:colOff>
      <xdr:row>0</xdr:row>
      <xdr:rowOff>0</xdr:rowOff>
    </xdr:from>
    <xdr:to>
      <xdr:col>9</xdr:col>
      <xdr:colOff>638176</xdr:colOff>
      <xdr:row>49</xdr:row>
      <xdr:rowOff>180974</xdr:rowOff>
    </xdr:to>
    <xdr:sp macro="" textlink="">
      <xdr:nvSpPr>
        <xdr:cNvPr id="5" name="Shape 1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/>
        </xdr:cNvSpPr>
      </xdr:nvSpPr>
      <xdr:spPr bwMode="auto">
        <a:xfrm>
          <a:off x="2152651" y="0"/>
          <a:ext cx="4400550" cy="9515474"/>
        </a:xfrm>
        <a:custGeom>
          <a:avLst/>
          <a:gdLst>
            <a:gd name="T0" fmla="*/ 0 w 4148062"/>
            <a:gd name="T1" fmla="*/ 0 h 10692000"/>
            <a:gd name="T2" fmla="*/ 4148062 w 4148062"/>
            <a:gd name="T3" fmla="*/ 0 h 10692000"/>
            <a:gd name="T4" fmla="*/ 4148062 w 4148062"/>
            <a:gd name="T5" fmla="*/ 10692000 h 10692000"/>
            <a:gd name="T6" fmla="*/ 359055 w 4148062"/>
            <a:gd name="T7" fmla="*/ 10692000 h 10692000"/>
            <a:gd name="T8" fmla="*/ 737638 w 4148062"/>
            <a:gd name="T9" fmla="*/ 10024066 h 10692000"/>
            <a:gd name="T10" fmla="*/ 143372 w 4148062"/>
            <a:gd name="T11" fmla="*/ 101535 h 10692000"/>
            <a:gd name="T12" fmla="*/ 0 w 4148062"/>
            <a:gd name="T13" fmla="*/ 0 h 10692000"/>
            <a:gd name="T14" fmla="*/ 0 w 4148062"/>
            <a:gd name="T15" fmla="*/ 0 h 10692000"/>
            <a:gd name="T16" fmla="*/ 4148062 w 4148062"/>
            <a:gd name="T17" fmla="*/ 10692000 h 106920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</a:cxnLst>
          <a:rect l="T14" t="T15" r="T16" b="T17"/>
          <a:pathLst>
            <a:path w="4148062" h="10692000">
              <a:moveTo>
                <a:pt x="0" y="0"/>
              </a:moveTo>
              <a:lnTo>
                <a:pt x="4148062" y="0"/>
              </a:lnTo>
              <a:lnTo>
                <a:pt x="4148062" y="10692000"/>
              </a:lnTo>
              <a:lnTo>
                <a:pt x="359055" y="10692000"/>
              </a:lnTo>
              <a:lnTo>
                <a:pt x="737638" y="10024066"/>
              </a:lnTo>
              <a:cubicBezTo>
                <a:pt x="2598309" y="6669529"/>
                <a:pt x="3997418" y="2910546"/>
                <a:pt x="143372" y="101535"/>
              </a:cubicBezTo>
              <a:lnTo>
                <a:pt x="0" y="0"/>
              </a:lnTo>
              <a:close/>
            </a:path>
          </a:pathLst>
        </a:custGeom>
        <a:solidFill>
          <a:srgbClr val="2E75B6"/>
        </a:solidFill>
        <a:ln w="7200" cap="flat" cmpd="sng" algn="ctr">
          <a:solidFill>
            <a:srgbClr val="0055A1"/>
          </a:solidFill>
          <a:prstDash val="solid"/>
          <a:miter lim="291154"/>
          <a:headEnd/>
          <a:tailEnd/>
        </a:ln>
      </xdr:spPr>
    </xdr:sp>
    <xdr:clientData/>
  </xdr:twoCellAnchor>
  <xdr:twoCellAnchor>
    <xdr:from>
      <xdr:col>0</xdr:col>
      <xdr:colOff>55244</xdr:colOff>
      <xdr:row>16</xdr:row>
      <xdr:rowOff>135255</xdr:rowOff>
    </xdr:from>
    <xdr:to>
      <xdr:col>6</xdr:col>
      <xdr:colOff>390525</xdr:colOff>
      <xdr:row>26</xdr:row>
      <xdr:rowOff>123825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55244" y="3183255"/>
          <a:ext cx="4278631" cy="1893570"/>
        </a:xfrm>
        <a:prstGeom prst="rect">
          <a:avLst/>
        </a:prstGeom>
        <a:noFill/>
        <a:ln w="9525" cap="flat" cmpd="sng" algn="ctr">
          <a:solidFill>
            <a:schemeClr val="accent3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3"/>
        </a:fontRef>
      </xdr:style>
      <xdr:txBody>
        <a:bodyPr vertOverflow="clip" wrap="square" lIns="36576" tIns="32004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2400" b="0" i="0" u="none" strike="noStrike" baseline="0">
              <a:solidFill>
                <a:srgbClr val="000000"/>
              </a:solidFill>
              <a:latin typeface="Plantagenet Cherokee" panose="02020602070100000000" pitchFamily="18" charset="0"/>
            </a:rPr>
            <a:t>RELATÓRIO</a:t>
          </a:r>
          <a:endParaRPr lang="pt-BR" sz="2400">
            <a:effectLst/>
          </a:endParaRPr>
        </a:p>
        <a:p>
          <a:pPr algn="l" rtl="0">
            <a:defRPr sz="1000"/>
          </a:pPr>
          <a:r>
            <a:rPr lang="pt-BR" sz="2400" b="0" i="0" u="none" strike="noStrike" baseline="0">
              <a:solidFill>
                <a:srgbClr val="000000"/>
              </a:solidFill>
              <a:latin typeface="Plantagenet Cherokee" panose="02020602070100000000" pitchFamily="18" charset="0"/>
            </a:rPr>
            <a:t>RETIFICADOR Nº 03/2019               DO RELATÓRIO GERENCIAL ANUAL DE EXECUÇÃO 2018  </a:t>
          </a:r>
          <a:endParaRPr lang="pt-BR" sz="2400" b="1" i="0" u="none" strike="noStrike" baseline="0">
            <a:solidFill>
              <a:srgbClr val="000000"/>
            </a:solidFill>
            <a:latin typeface="Plantagenet Cherokee" panose="02020602070100000000" pitchFamily="18" charset="0"/>
          </a:endParaRPr>
        </a:p>
      </xdr:txBody>
    </xdr:sp>
    <xdr:clientData/>
  </xdr:twoCellAnchor>
  <xdr:twoCellAnchor>
    <xdr:from>
      <xdr:col>1</xdr:col>
      <xdr:colOff>220980</xdr:colOff>
      <xdr:row>32</xdr:row>
      <xdr:rowOff>121920</xdr:rowOff>
    </xdr:from>
    <xdr:to>
      <xdr:col>4</xdr:col>
      <xdr:colOff>342900</xdr:colOff>
      <xdr:row>35</xdr:row>
      <xdr:rowOff>99060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878205" y="6217920"/>
          <a:ext cx="2093595" cy="548640"/>
        </a:xfrm>
        <a:prstGeom prst="rect">
          <a:avLst/>
        </a:prstGeom>
        <a:noFill/>
        <a:ln w="9525" cap="flat" cmpd="sng" algn="ctr">
          <a:solidFill>
            <a:schemeClr val="accent3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3"/>
        </a:fontRef>
      </xdr:style>
      <xdr:txBody>
        <a:bodyPr vertOverflow="clip" wrap="square" lIns="36576" tIns="32004" rIns="0" bIns="0" anchor="t" upright="1"/>
        <a:lstStyle/>
        <a:p>
          <a:pPr algn="ctr" rtl="0">
            <a:defRPr sz="1000"/>
          </a:pPr>
          <a:r>
            <a:rPr lang="pt-BR" sz="1100" b="0" i="0" u="none" strike="noStrike" baseline="0">
              <a:solidFill>
                <a:srgbClr val="000000"/>
              </a:solidFill>
              <a:latin typeface="Plantagenet Cherokee" panose="02020602070100000000" pitchFamily="18" charset="0"/>
            </a:rPr>
            <a:t>ORGANIZAÇÃO DAS VOLUNTÁRIAS DE GOIÁS</a:t>
          </a:r>
        </a:p>
      </xdr:txBody>
    </xdr:sp>
    <xdr:clientData/>
  </xdr:twoCellAnchor>
  <xdr:twoCellAnchor>
    <xdr:from>
      <xdr:col>4</xdr:col>
      <xdr:colOff>228599</xdr:colOff>
      <xdr:row>45</xdr:row>
      <xdr:rowOff>28575</xdr:rowOff>
    </xdr:from>
    <xdr:to>
      <xdr:col>9</xdr:col>
      <xdr:colOff>533399</xdr:colOff>
      <xdr:row>49</xdr:row>
      <xdr:rowOff>9525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2857499" y="8601075"/>
          <a:ext cx="3590925" cy="7429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3"/>
        </a:fontRef>
      </xdr:style>
      <xdr:txBody>
        <a:bodyPr vertOverflow="clip" wrap="square" lIns="36576" tIns="32004" rIns="0" bIns="0" anchor="t" upright="1"/>
        <a:lstStyle/>
        <a:p>
          <a:pPr algn="r" rtl="0">
            <a:defRPr sz="1000"/>
          </a:pPr>
          <a:r>
            <a:rPr lang="pt-BR" sz="1400" b="0" i="0" u="none" strike="noStrike" baseline="0">
              <a:solidFill>
                <a:srgbClr val="000000"/>
              </a:solidFill>
              <a:latin typeface="Plantagenet Cherokee" panose="02020602070100000000" pitchFamily="18" charset="0"/>
            </a:rPr>
            <a:t>Referente ao Relatório Gerencial Anual</a:t>
          </a:r>
        </a:p>
        <a:p>
          <a:pPr algn="r" rtl="0">
            <a:defRPr sz="1000"/>
          </a:pPr>
          <a:r>
            <a:rPr lang="pt-BR" sz="1400" b="0" i="0" u="none" strike="noStrike" baseline="0">
              <a:solidFill>
                <a:srgbClr val="000000"/>
              </a:solidFill>
              <a:latin typeface="Plantagenet Cherokee" panose="02020602070100000000" pitchFamily="18" charset="0"/>
            </a:rPr>
            <a:t>de Execução 2018 (Jan a Dez)</a:t>
          </a:r>
        </a:p>
        <a:p>
          <a:pPr algn="r" rtl="0">
            <a:defRPr sz="1000"/>
          </a:pPr>
          <a:r>
            <a:rPr lang="pt-BR" sz="1400" b="0" i="0" u="none" strike="noStrike" baseline="0">
              <a:solidFill>
                <a:srgbClr val="000000"/>
              </a:solidFill>
              <a:latin typeface="Plantagenet Cherokee" panose="02020602070100000000" pitchFamily="18" charset="0"/>
            </a:rPr>
            <a:t>RETIFICAÇÃO Nº 03/2019</a:t>
          </a:r>
        </a:p>
      </xdr:txBody>
    </xdr:sp>
    <xdr:clientData/>
  </xdr:twoCellAnchor>
  <xdr:twoCellAnchor editAs="oneCell">
    <xdr:from>
      <xdr:col>1</xdr:col>
      <xdr:colOff>333375</xdr:colOff>
      <xdr:row>10</xdr:row>
      <xdr:rowOff>34556</xdr:rowOff>
    </xdr:from>
    <xdr:to>
      <xdr:col>4</xdr:col>
      <xdr:colOff>604458</xdr:colOff>
      <xdr:row>12</xdr:row>
      <xdr:rowOff>152400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A105B8F-5C52-4E4C-93A0-52708D34E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39556"/>
          <a:ext cx="2242758" cy="4988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.1\aspdi-gefin\TABELAS%20RELAT&#211;RIO%20ANUAL%20-%20FINANCEIRO%202018%20%20Retific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IDOSOS"/>
      <sheetName val="GASB"/>
      <sheetName val="CSDGB - CCANM"/>
      <sheetName val="CIGO - CGV"/>
      <sheetName val="PROGRAMAS ESPECIAIS"/>
      <sheetName val="RESTAURANTE CIDADÃO"/>
      <sheetName val="BOLSA UNIVERSITÁRIA"/>
      <sheetName val="SEDE"/>
      <sheetName val="GERAL"/>
      <sheetName val="% PESSOAL E ENCARGOS"/>
      <sheetName val="% PESSOAL E ENCARGOS (com glosa"/>
      <sheetName val="% PESSOAL E ENCARGOS (com g (T)"/>
      <sheetName val="% DESPESAS"/>
      <sheetName val="% INVESTIMENTO"/>
    </sheetNames>
    <sheetDataSet>
      <sheetData sheetId="0" refreshError="1"/>
      <sheetData sheetId="1">
        <row r="48">
          <cell r="B48" t="str">
            <v xml:space="preserve"> COMPLEXO GERONTOLÓGICO SAGRADA FAMÍLIA - CGSF</v>
          </cell>
          <cell r="C48">
            <v>0</v>
          </cell>
          <cell r="D48">
            <v>24857.3</v>
          </cell>
          <cell r="E48">
            <v>0</v>
          </cell>
          <cell r="F48">
            <v>0</v>
          </cell>
        </row>
        <row r="49">
          <cell r="B49" t="str">
            <v xml:space="preserve">CENTRO DE CONVIVÊNCIA DE IDOSOS VILA VIDA - CCIVV </v>
          </cell>
          <cell r="C49">
            <v>0</v>
          </cell>
          <cell r="D49">
            <v>27070.3</v>
          </cell>
          <cell r="E49">
            <v>0</v>
          </cell>
          <cell r="F49">
            <v>0</v>
          </cell>
        </row>
        <row r="50">
          <cell r="B50" t="str">
            <v xml:space="preserve"> CENTRO DE CONVIVÊNCIA DE IDOSOS CÂNDIDA DE MORAIS - CCICM </v>
          </cell>
          <cell r="C50">
            <v>0</v>
          </cell>
          <cell r="D50">
            <v>22670.3</v>
          </cell>
          <cell r="E50">
            <v>0</v>
          </cell>
          <cell r="F50">
            <v>0</v>
          </cell>
        </row>
        <row r="51">
          <cell r="B51" t="str">
            <v xml:space="preserve">CENTRO DE CONVIVÊNCIA DE IDOSOS NORTE FERROVIÁRIO - CCINF </v>
          </cell>
          <cell r="C51">
            <v>0</v>
          </cell>
          <cell r="D51">
            <v>22670.3</v>
          </cell>
          <cell r="E51">
            <v>0</v>
          </cell>
          <cell r="F51">
            <v>0</v>
          </cell>
        </row>
        <row r="65">
          <cell r="C65">
            <v>1466751.8400000003</v>
          </cell>
          <cell r="D65">
            <v>1130677.43</v>
          </cell>
          <cell r="F65">
            <v>1122000</v>
          </cell>
          <cell r="G65">
            <v>1300112.68</v>
          </cell>
        </row>
        <row r="66">
          <cell r="C66">
            <v>378352.8</v>
          </cell>
          <cell r="D66">
            <v>193898.19</v>
          </cell>
          <cell r="F66">
            <v>280647.96999999997</v>
          </cell>
          <cell r="G66">
            <v>184498.63000000003</v>
          </cell>
        </row>
        <row r="67">
          <cell r="C67">
            <v>217443.48000000004</v>
          </cell>
          <cell r="D67">
            <v>262152.70999999996</v>
          </cell>
          <cell r="F67">
            <v>326529.15000000002</v>
          </cell>
          <cell r="G67">
            <v>240735.94999999998</v>
          </cell>
        </row>
        <row r="68">
          <cell r="C68">
            <v>325549.56</v>
          </cell>
          <cell r="D68">
            <v>362778.32</v>
          </cell>
          <cell r="F68">
            <v>343739.1</v>
          </cell>
          <cell r="G68">
            <v>285235.98</v>
          </cell>
        </row>
      </sheetData>
      <sheetData sheetId="2">
        <row r="92">
          <cell r="C92">
            <v>2213121.67</v>
          </cell>
          <cell r="D92">
            <v>1211912.77</v>
          </cell>
          <cell r="F92">
            <v>1463172.18</v>
          </cell>
          <cell r="G92">
            <v>1192614.45123</v>
          </cell>
        </row>
      </sheetData>
      <sheetData sheetId="3">
        <row r="33">
          <cell r="C33">
            <v>325382.27999999997</v>
          </cell>
          <cell r="D33">
            <v>253562.01</v>
          </cell>
          <cell r="F33">
            <v>747815.66</v>
          </cell>
          <cell r="G33">
            <v>242093.21000000002</v>
          </cell>
        </row>
        <row r="48">
          <cell r="B48" t="str">
            <v>CENTRO DE CONVIVÊNCIA DE ADOLESCENTES NOVO MUNDO - CCANM</v>
          </cell>
          <cell r="E48">
            <v>0</v>
          </cell>
          <cell r="F48">
            <v>0</v>
          </cell>
        </row>
        <row r="49">
          <cell r="D49">
            <v>152698.72</v>
          </cell>
        </row>
        <row r="93">
          <cell r="C93">
            <v>157998.96</v>
          </cell>
          <cell r="D93">
            <v>89633.599999999991</v>
          </cell>
          <cell r="F93">
            <v>314055.01</v>
          </cell>
          <cell r="G93">
            <v>110860.98999999999</v>
          </cell>
        </row>
      </sheetData>
      <sheetData sheetId="4">
        <row r="32">
          <cell r="C32">
            <v>957240.96000000008</v>
          </cell>
          <cell r="D32">
            <v>716375.55</v>
          </cell>
          <cell r="F32">
            <v>712809.3</v>
          </cell>
          <cell r="G32">
            <v>781877.17999999993</v>
          </cell>
        </row>
        <row r="38">
          <cell r="C38">
            <v>1258741.8400000001</v>
          </cell>
          <cell r="D38">
            <v>890917.98000000021</v>
          </cell>
        </row>
        <row r="85">
          <cell r="C85">
            <v>102552</v>
          </cell>
          <cell r="D85">
            <v>70503.81</v>
          </cell>
          <cell r="F85">
            <v>89395.98000000001</v>
          </cell>
          <cell r="G85">
            <v>59953.78</v>
          </cell>
        </row>
        <row r="93">
          <cell r="C93">
            <v>341680.67</v>
          </cell>
          <cell r="D93">
            <v>276901.15100000001</v>
          </cell>
        </row>
      </sheetData>
      <sheetData sheetId="5">
        <row r="28">
          <cell r="C28">
            <v>230000</v>
          </cell>
          <cell r="D28">
            <v>145779.35</v>
          </cell>
        </row>
        <row r="29">
          <cell r="F29">
            <v>70000</v>
          </cell>
          <cell r="G29">
            <v>81608.449999999939</v>
          </cell>
        </row>
        <row r="39">
          <cell r="C39">
            <v>8800000</v>
          </cell>
          <cell r="D39">
            <v>6779403.7299999995</v>
          </cell>
        </row>
        <row r="40">
          <cell r="C40">
            <v>900000</v>
          </cell>
        </row>
      </sheetData>
      <sheetData sheetId="6" refreshError="1"/>
      <sheetData sheetId="7">
        <row r="49">
          <cell r="C49">
            <v>6487200</v>
          </cell>
          <cell r="D49">
            <v>7544310.7400000002</v>
          </cell>
          <cell r="F49">
            <v>8373120</v>
          </cell>
          <cell r="G49">
            <v>10039171.189999999</v>
          </cell>
        </row>
        <row r="50">
          <cell r="F50">
            <v>51309000</v>
          </cell>
        </row>
        <row r="51">
          <cell r="C51">
            <v>11589000</v>
          </cell>
          <cell r="D51">
            <v>7757357.6499999994</v>
          </cell>
          <cell r="G51">
            <v>8376907.0199999996</v>
          </cell>
        </row>
        <row r="52">
          <cell r="C52">
            <v>12669600</v>
          </cell>
          <cell r="D52">
            <v>16666400.190000001</v>
          </cell>
          <cell r="G52">
            <v>18247573.620000001</v>
          </cell>
        </row>
        <row r="53">
          <cell r="C53">
            <v>26663400</v>
          </cell>
          <cell r="D53">
            <v>18228562.02</v>
          </cell>
          <cell r="G53">
            <v>22857166.32</v>
          </cell>
        </row>
        <row r="54">
          <cell r="C54">
            <v>975598</v>
          </cell>
          <cell r="D54">
            <v>797473.78999999992</v>
          </cell>
          <cell r="F54">
            <v>785173.6</v>
          </cell>
          <cell r="G54">
            <v>691527.97</v>
          </cell>
        </row>
        <row r="61">
          <cell r="C61">
            <v>1915971.5</v>
          </cell>
          <cell r="D61">
            <v>1282876.8600000003</v>
          </cell>
          <cell r="F61">
            <v>1896864.4800000002</v>
          </cell>
          <cell r="G61">
            <v>1469243.87</v>
          </cell>
        </row>
      </sheetData>
      <sheetData sheetId="8">
        <row r="48">
          <cell r="E48">
            <v>500000</v>
          </cell>
        </row>
      </sheetData>
      <sheetData sheetId="9">
        <row r="7">
          <cell r="E7">
            <v>2136729.7999999998</v>
          </cell>
          <cell r="F7">
            <v>1693206.83</v>
          </cell>
          <cell r="K7">
            <v>2070667.1900000002</v>
          </cell>
          <cell r="L7">
            <v>1911063.17</v>
          </cell>
        </row>
        <row r="8">
          <cell r="E8">
            <v>1025623.0499999999</v>
          </cell>
          <cell r="F8">
            <v>816002.6399999999</v>
          </cell>
          <cell r="K8">
            <v>983633.27999999991</v>
          </cell>
          <cell r="L8">
            <v>821569.51</v>
          </cell>
        </row>
        <row r="9">
          <cell r="E9">
            <v>776063.21000000008</v>
          </cell>
          <cell r="F9">
            <v>507418.38000000012</v>
          </cell>
          <cell r="K9">
            <v>634864.55000000005</v>
          </cell>
          <cell r="L9">
            <v>583683.92999999993</v>
          </cell>
        </row>
        <row r="10">
          <cell r="E10">
            <v>606697.21</v>
          </cell>
          <cell r="F10">
            <v>398151.91000000003</v>
          </cell>
          <cell r="K10">
            <v>519161.28</v>
          </cell>
          <cell r="L10">
            <v>453853.67999999993</v>
          </cell>
        </row>
        <row r="14">
          <cell r="E14">
            <v>406203.23</v>
          </cell>
          <cell r="F14">
            <v>378716.79</v>
          </cell>
          <cell r="K14">
            <v>484594.2</v>
          </cell>
          <cell r="L14">
            <v>381004.26</v>
          </cell>
        </row>
        <row r="15">
          <cell r="E15">
            <v>831132.45</v>
          </cell>
          <cell r="F15">
            <v>527143.55000000005</v>
          </cell>
          <cell r="K15">
            <v>720066</v>
          </cell>
          <cell r="L15">
            <v>588031.99000000011</v>
          </cell>
        </row>
        <row r="20">
          <cell r="C20">
            <v>298560.06</v>
          </cell>
          <cell r="D20">
            <v>94736.29</v>
          </cell>
        </row>
        <row r="21">
          <cell r="C21">
            <v>664155.6</v>
          </cell>
          <cell r="D21">
            <v>4350</v>
          </cell>
        </row>
        <row r="22">
          <cell r="C22">
            <v>13470</v>
          </cell>
          <cell r="D22">
            <v>4836</v>
          </cell>
        </row>
        <row r="23">
          <cell r="C23">
            <v>1725684.1599999997</v>
          </cell>
          <cell r="D23">
            <v>1677738.2899999998</v>
          </cell>
        </row>
        <row r="24">
          <cell r="C24">
            <v>15081.660000000002</v>
          </cell>
          <cell r="D24">
            <v>0</v>
          </cell>
        </row>
        <row r="25">
          <cell r="C25">
            <v>225048.96000000002</v>
          </cell>
          <cell r="D25">
            <v>84619.98000000001</v>
          </cell>
        </row>
        <row r="27">
          <cell r="C27">
            <v>280986.82</v>
          </cell>
          <cell r="D27">
            <v>4628</v>
          </cell>
        </row>
        <row r="28">
          <cell r="I28">
            <v>3151413.84</v>
          </cell>
        </row>
        <row r="29">
          <cell r="J29">
            <v>198694.82</v>
          </cell>
        </row>
        <row r="30">
          <cell r="J30">
            <v>1127294.3600000001</v>
          </cell>
        </row>
        <row r="31">
          <cell r="J31">
            <v>14474.15</v>
          </cell>
        </row>
        <row r="32">
          <cell r="J32">
            <v>133634.97</v>
          </cell>
        </row>
        <row r="33">
          <cell r="J33">
            <v>6864.02</v>
          </cell>
        </row>
        <row r="34">
          <cell r="J34">
            <v>3592.8399999999997</v>
          </cell>
        </row>
        <row r="35">
          <cell r="J35">
            <v>240</v>
          </cell>
        </row>
        <row r="36">
          <cell r="J36">
            <v>960</v>
          </cell>
        </row>
        <row r="40">
          <cell r="K40">
            <v>1131211.02</v>
          </cell>
          <cell r="L40">
            <v>957310.89999999991</v>
          </cell>
        </row>
        <row r="41">
          <cell r="K41">
            <v>330532.44</v>
          </cell>
          <cell r="L41">
            <v>331081.09000000003</v>
          </cell>
        </row>
        <row r="56">
          <cell r="E56">
            <v>511610.23</v>
          </cell>
          <cell r="F56">
            <v>430847.44999999995</v>
          </cell>
          <cell r="K56">
            <v>541467.89</v>
          </cell>
          <cell r="L56">
            <v>496586.26</v>
          </cell>
        </row>
        <row r="57">
          <cell r="C57">
            <v>1805364</v>
          </cell>
          <cell r="D57">
            <v>816657.3600000001</v>
          </cell>
          <cell r="I57">
            <v>1540047.31</v>
          </cell>
          <cell r="J57">
            <v>1652416.87</v>
          </cell>
        </row>
        <row r="58">
          <cell r="C58">
            <v>1805364</v>
          </cell>
          <cell r="D58">
            <v>1354683.6199999999</v>
          </cell>
          <cell r="I58">
            <v>1266519.6199999999</v>
          </cell>
          <cell r="J58">
            <v>1265693.58</v>
          </cell>
        </row>
        <row r="59">
          <cell r="C59">
            <v>1229580</v>
          </cell>
          <cell r="D59">
            <v>1090675.74</v>
          </cell>
          <cell r="I59">
            <v>1006872.5599999999</v>
          </cell>
          <cell r="J59">
            <v>1082905.56</v>
          </cell>
        </row>
        <row r="60">
          <cell r="C60">
            <v>778932</v>
          </cell>
          <cell r="D60">
            <v>562168.31000000006</v>
          </cell>
          <cell r="I60">
            <v>614870.16999999993</v>
          </cell>
          <cell r="J60">
            <v>505428</v>
          </cell>
        </row>
        <row r="61">
          <cell r="C61">
            <v>701415</v>
          </cell>
          <cell r="D61">
            <v>525161.39999999991</v>
          </cell>
          <cell r="I61">
            <v>653700.80000000005</v>
          </cell>
          <cell r="J61">
            <v>457174.26</v>
          </cell>
        </row>
        <row r="62">
          <cell r="C62">
            <v>427680</v>
          </cell>
          <cell r="D62">
            <v>385363.48</v>
          </cell>
          <cell r="I62">
            <v>322006.36000000004</v>
          </cell>
          <cell r="J62">
            <v>371625.48</v>
          </cell>
        </row>
        <row r="63">
          <cell r="C63">
            <v>427680</v>
          </cell>
          <cell r="D63">
            <v>372831.42000000004</v>
          </cell>
          <cell r="I63">
            <v>329365.90000000002</v>
          </cell>
          <cell r="J63">
            <v>374422.96</v>
          </cell>
        </row>
        <row r="64">
          <cell r="C64">
            <v>897600</v>
          </cell>
          <cell r="D64">
            <v>385008.77999999997</v>
          </cell>
          <cell r="I64">
            <v>476682</v>
          </cell>
          <cell r="J64">
            <v>446446.75</v>
          </cell>
        </row>
        <row r="65">
          <cell r="C65">
            <v>356400</v>
          </cell>
          <cell r="D65">
            <v>289348.12</v>
          </cell>
          <cell r="I65">
            <v>331934.64</v>
          </cell>
          <cell r="J65">
            <v>318211.83</v>
          </cell>
        </row>
        <row r="66">
          <cell r="C66">
            <v>792000</v>
          </cell>
          <cell r="D66">
            <v>537471.84</v>
          </cell>
          <cell r="I66">
            <v>593855</v>
          </cell>
          <cell r="J66">
            <v>463582.35</v>
          </cell>
        </row>
        <row r="67">
          <cell r="C67">
            <v>715176</v>
          </cell>
          <cell r="D67">
            <v>675990.24</v>
          </cell>
          <cell r="I67">
            <v>609726.61</v>
          </cell>
          <cell r="J67">
            <v>641594</v>
          </cell>
        </row>
        <row r="68">
          <cell r="C68">
            <v>382140</v>
          </cell>
          <cell r="D68">
            <v>89309</v>
          </cell>
          <cell r="I68">
            <v>359375</v>
          </cell>
          <cell r="J68">
            <v>364941</v>
          </cell>
        </row>
        <row r="69">
          <cell r="C69">
            <v>436289.1</v>
          </cell>
          <cell r="D69">
            <v>82076</v>
          </cell>
          <cell r="I69">
            <v>429408</v>
          </cell>
          <cell r="J69">
            <v>421842.24</v>
          </cell>
        </row>
        <row r="70">
          <cell r="C70">
            <v>427680</v>
          </cell>
          <cell r="D70">
            <v>332572.5</v>
          </cell>
          <cell r="I70">
            <v>660400</v>
          </cell>
          <cell r="J70">
            <v>648050</v>
          </cell>
        </row>
        <row r="71">
          <cell r="C71">
            <v>15818.779999999999</v>
          </cell>
          <cell r="D71">
            <v>32017.49</v>
          </cell>
          <cell r="I71">
            <v>60000</v>
          </cell>
          <cell r="J71">
            <v>23071.27</v>
          </cell>
        </row>
        <row r="72">
          <cell r="C72">
            <v>350584.79</v>
          </cell>
          <cell r="D72">
            <v>321090</v>
          </cell>
          <cell r="I72">
            <v>356072.34</v>
          </cell>
          <cell r="J72">
            <v>322981.08</v>
          </cell>
        </row>
        <row r="86">
          <cell r="C86">
            <v>1648360.17</v>
          </cell>
          <cell r="D86">
            <v>870575.19</v>
          </cell>
          <cell r="E86">
            <v>8266492.3599999994</v>
          </cell>
          <cell r="F86">
            <v>5891047.7500000009</v>
          </cell>
          <cell r="I86">
            <v>1897874.0200000003</v>
          </cell>
          <cell r="J86">
            <v>857566.84000000008</v>
          </cell>
          <cell r="K86">
            <v>9748860.75</v>
          </cell>
          <cell r="L86">
            <v>6589914.0089999996</v>
          </cell>
        </row>
      </sheetData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>
      <selection activeCell="K19" sqref="K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12326-34E5-4603-9569-F0BD454E89D5}">
  <dimension ref="A1:Q30"/>
  <sheetViews>
    <sheetView zoomScaleNormal="100" workbookViewId="0">
      <selection activeCell="F3" sqref="F3"/>
    </sheetView>
  </sheetViews>
  <sheetFormatPr defaultRowHeight="15" x14ac:dyDescent="0.25"/>
  <cols>
    <col min="1" max="1" width="17.7109375" customWidth="1"/>
  </cols>
  <sheetData>
    <row r="1" spans="1:17" s="2" customFormat="1" ht="19.5" customHeight="1" x14ac:dyDescent="0.25"/>
    <row r="2" spans="1:17" s="2" customFormat="1" x14ac:dyDescent="0.25"/>
    <row r="3" spans="1:17" s="2" customFormat="1" x14ac:dyDescent="0.25">
      <c r="A3" s="329" t="s">
        <v>104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</row>
    <row r="4" spans="1:17" s="2" customFormat="1" x14ac:dyDescent="0.25"/>
    <row r="7" spans="1:17" ht="15.75" x14ac:dyDescent="0.25">
      <c r="A7" s="286" t="s">
        <v>91</v>
      </c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</row>
    <row r="8" spans="1:17" x14ac:dyDescent="0.25">
      <c r="A8" s="287" t="s">
        <v>92</v>
      </c>
      <c r="B8" s="306" t="s">
        <v>93</v>
      </c>
      <c r="C8" s="309" t="s">
        <v>94</v>
      </c>
      <c r="D8" s="288"/>
      <c r="E8" s="288"/>
      <c r="F8" s="288"/>
      <c r="G8" s="310"/>
      <c r="H8" s="309" t="s">
        <v>95</v>
      </c>
      <c r="I8" s="288"/>
      <c r="J8" s="288"/>
      <c r="K8" s="288"/>
      <c r="L8" s="310"/>
      <c r="M8" s="320" t="s">
        <v>96</v>
      </c>
      <c r="N8" s="289"/>
      <c r="O8" s="289"/>
      <c r="P8" s="289"/>
      <c r="Q8" s="289"/>
    </row>
    <row r="9" spans="1:17" x14ac:dyDescent="0.25">
      <c r="A9" s="287"/>
      <c r="B9" s="306"/>
      <c r="C9" s="309" t="s">
        <v>97</v>
      </c>
      <c r="D9" s="288"/>
      <c r="E9" s="288" t="s">
        <v>98</v>
      </c>
      <c r="F9" s="288"/>
      <c r="G9" s="311" t="s">
        <v>99</v>
      </c>
      <c r="H9" s="309" t="s">
        <v>97</v>
      </c>
      <c r="I9" s="288"/>
      <c r="J9" s="288" t="s">
        <v>98</v>
      </c>
      <c r="K9" s="288"/>
      <c r="L9" s="311" t="s">
        <v>99</v>
      </c>
      <c r="M9" s="320" t="s">
        <v>97</v>
      </c>
      <c r="N9" s="289"/>
      <c r="O9" s="289" t="s">
        <v>98</v>
      </c>
      <c r="P9" s="289"/>
      <c r="Q9" s="290" t="s">
        <v>99</v>
      </c>
    </row>
    <row r="10" spans="1:17" x14ac:dyDescent="0.25">
      <c r="A10" s="287"/>
      <c r="B10" s="306"/>
      <c r="C10" s="312" t="s">
        <v>6</v>
      </c>
      <c r="D10" s="291" t="s">
        <v>87</v>
      </c>
      <c r="E10" s="291" t="s">
        <v>6</v>
      </c>
      <c r="F10" s="291" t="s">
        <v>87</v>
      </c>
      <c r="G10" s="313"/>
      <c r="H10" s="312" t="s">
        <v>6</v>
      </c>
      <c r="I10" s="291" t="s">
        <v>87</v>
      </c>
      <c r="J10" s="291" t="s">
        <v>6</v>
      </c>
      <c r="K10" s="291" t="s">
        <v>87</v>
      </c>
      <c r="L10" s="313"/>
      <c r="M10" s="321" t="s">
        <v>6</v>
      </c>
      <c r="N10" s="292" t="s">
        <v>87</v>
      </c>
      <c r="O10" s="292" t="s">
        <v>6</v>
      </c>
      <c r="P10" s="292" t="s">
        <v>87</v>
      </c>
      <c r="Q10" s="292"/>
    </row>
    <row r="11" spans="1:17" ht="33" customHeight="1" x14ac:dyDescent="0.25">
      <c r="A11" s="293" t="s">
        <v>100</v>
      </c>
      <c r="B11" s="307"/>
      <c r="C11" s="314">
        <v>25757</v>
      </c>
      <c r="D11" s="294">
        <v>22895</v>
      </c>
      <c r="E11" s="294">
        <v>154542</v>
      </c>
      <c r="F11" s="294">
        <v>137372</v>
      </c>
      <c r="G11" s="315">
        <v>0.89</v>
      </c>
      <c r="H11" s="314">
        <v>26122</v>
      </c>
      <c r="I11" s="294">
        <v>26716</v>
      </c>
      <c r="J11" s="294">
        <v>156732</v>
      </c>
      <c r="K11" s="294">
        <v>160294</v>
      </c>
      <c r="L11" s="315">
        <v>1.02</v>
      </c>
      <c r="M11" s="322">
        <v>25940</v>
      </c>
      <c r="N11" s="295">
        <v>24806</v>
      </c>
      <c r="O11" s="295">
        <v>311274</v>
      </c>
      <c r="P11" s="295">
        <v>297666</v>
      </c>
      <c r="Q11" s="296">
        <v>0.96</v>
      </c>
    </row>
    <row r="12" spans="1:17" ht="24" customHeight="1" x14ac:dyDescent="0.25">
      <c r="A12" s="297" t="s">
        <v>101</v>
      </c>
      <c r="B12" s="307" t="s">
        <v>102</v>
      </c>
      <c r="C12" s="316">
        <v>1802</v>
      </c>
      <c r="D12" s="298">
        <v>2353</v>
      </c>
      <c r="E12" s="298">
        <v>10812</v>
      </c>
      <c r="F12" s="298">
        <v>14117</v>
      </c>
      <c r="G12" s="317">
        <v>1.31</v>
      </c>
      <c r="H12" s="316">
        <v>2492</v>
      </c>
      <c r="I12" s="298">
        <v>2517</v>
      </c>
      <c r="J12" s="298">
        <v>14952</v>
      </c>
      <c r="K12" s="298">
        <v>15102</v>
      </c>
      <c r="L12" s="317">
        <v>1.01</v>
      </c>
      <c r="M12" s="323">
        <v>2147</v>
      </c>
      <c r="N12" s="299">
        <v>2435</v>
      </c>
      <c r="O12" s="299">
        <v>25764</v>
      </c>
      <c r="P12" s="299">
        <v>29219</v>
      </c>
      <c r="Q12" s="300">
        <v>1.1299999999999999</v>
      </c>
    </row>
    <row r="13" spans="1:17" ht="24" customHeight="1" x14ac:dyDescent="0.25">
      <c r="A13" s="297" t="s">
        <v>63</v>
      </c>
      <c r="B13" s="308" t="s">
        <v>102</v>
      </c>
      <c r="C13" s="318">
        <v>23955</v>
      </c>
      <c r="D13" s="301">
        <v>20543</v>
      </c>
      <c r="E13" s="301">
        <v>143730</v>
      </c>
      <c r="F13" s="301">
        <v>123255</v>
      </c>
      <c r="G13" s="319">
        <v>0.86</v>
      </c>
      <c r="H13" s="325">
        <v>23630</v>
      </c>
      <c r="I13" s="302">
        <v>24199</v>
      </c>
      <c r="J13" s="302">
        <v>141780</v>
      </c>
      <c r="K13" s="302">
        <v>145192</v>
      </c>
      <c r="L13" s="326">
        <v>1.02</v>
      </c>
      <c r="M13" s="324">
        <v>23793</v>
      </c>
      <c r="N13" s="303">
        <v>22371</v>
      </c>
      <c r="O13" s="303">
        <v>285510</v>
      </c>
      <c r="P13" s="303">
        <v>268447</v>
      </c>
      <c r="Q13" s="304">
        <v>0.94</v>
      </c>
    </row>
    <row r="14" spans="1:17" ht="24" customHeight="1" x14ac:dyDescent="0.25">
      <c r="A14" s="297" t="s">
        <v>103</v>
      </c>
      <c r="B14" s="308"/>
      <c r="C14" s="318"/>
      <c r="D14" s="301"/>
      <c r="E14" s="301"/>
      <c r="F14" s="301"/>
      <c r="G14" s="319"/>
      <c r="H14" s="325"/>
      <c r="I14" s="302"/>
      <c r="J14" s="302"/>
      <c r="K14" s="302"/>
      <c r="L14" s="326"/>
      <c r="M14" s="324"/>
      <c r="N14" s="303"/>
      <c r="O14" s="303"/>
      <c r="P14" s="303"/>
      <c r="Q14" s="304"/>
    </row>
    <row r="15" spans="1:17" ht="24" customHeight="1" x14ac:dyDescent="0.25">
      <c r="A15" s="297" t="s">
        <v>64</v>
      </c>
      <c r="B15" s="307" t="s">
        <v>102</v>
      </c>
      <c r="C15" s="316">
        <v>3863</v>
      </c>
      <c r="D15" s="298">
        <v>2627</v>
      </c>
      <c r="E15" s="298">
        <v>23178</v>
      </c>
      <c r="F15" s="298">
        <v>15763</v>
      </c>
      <c r="G15" s="317">
        <v>0.68</v>
      </c>
      <c r="H15" s="327"/>
      <c r="I15" s="305"/>
      <c r="J15" s="305"/>
      <c r="K15" s="305"/>
      <c r="L15" s="328"/>
      <c r="M15" s="321"/>
      <c r="N15" s="292"/>
      <c r="O15" s="292"/>
      <c r="P15" s="292"/>
      <c r="Q15" s="292"/>
    </row>
    <row r="16" spans="1:17" ht="24" customHeight="1" x14ac:dyDescent="0.25">
      <c r="A16" s="297" t="s">
        <v>65</v>
      </c>
      <c r="B16" s="307" t="s">
        <v>102</v>
      </c>
      <c r="C16" s="316">
        <v>5279</v>
      </c>
      <c r="D16" s="298">
        <v>7125</v>
      </c>
      <c r="E16" s="298">
        <v>31674</v>
      </c>
      <c r="F16" s="298">
        <v>42747</v>
      </c>
      <c r="G16" s="317">
        <v>1.35</v>
      </c>
      <c r="H16" s="327"/>
      <c r="I16" s="305"/>
      <c r="J16" s="305"/>
      <c r="K16" s="305"/>
      <c r="L16" s="328"/>
      <c r="M16" s="321"/>
      <c r="N16" s="292"/>
      <c r="O16" s="292"/>
      <c r="P16" s="292"/>
      <c r="Q16" s="292"/>
    </row>
    <row r="17" spans="1:17" ht="24" customHeight="1" x14ac:dyDescent="0.25">
      <c r="A17" s="297" t="s">
        <v>66</v>
      </c>
      <c r="B17" s="307" t="s">
        <v>102</v>
      </c>
      <c r="C17" s="316">
        <v>14813</v>
      </c>
      <c r="D17" s="298">
        <v>10791</v>
      </c>
      <c r="E17" s="298">
        <v>88878</v>
      </c>
      <c r="F17" s="298">
        <v>64745</v>
      </c>
      <c r="G17" s="317">
        <v>0.73</v>
      </c>
      <c r="H17" s="327"/>
      <c r="I17" s="305"/>
      <c r="J17" s="305"/>
      <c r="K17" s="305"/>
      <c r="L17" s="328"/>
      <c r="M17" s="321"/>
      <c r="N17" s="292"/>
      <c r="O17" s="292"/>
      <c r="P17" s="292"/>
      <c r="Q17" s="292"/>
    </row>
    <row r="18" spans="1:17" x14ac:dyDescent="0.25">
      <c r="A18" s="331" t="s">
        <v>105</v>
      </c>
    </row>
    <row r="23" spans="1:17" s="6" customFormat="1" x14ac:dyDescent="0.25"/>
    <row r="24" spans="1:17" s="6" customFormat="1" x14ac:dyDescent="0.25"/>
    <row r="29" spans="1:17" ht="15.75" x14ac:dyDescent="0.25">
      <c r="A29" s="282" t="s">
        <v>89</v>
      </c>
      <c r="B29" s="282"/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</row>
    <row r="30" spans="1:17" ht="15.75" x14ac:dyDescent="0.25">
      <c r="A30" s="284" t="s">
        <v>90</v>
      </c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</row>
  </sheetData>
  <mergeCells count="30">
    <mergeCell ref="P13:P14"/>
    <mergeCell ref="Q13:Q14"/>
    <mergeCell ref="A29:Q29"/>
    <mergeCell ref="A30:Q30"/>
    <mergeCell ref="J13:J14"/>
    <mergeCell ref="K13:K14"/>
    <mergeCell ref="L13:L14"/>
    <mergeCell ref="M13:M14"/>
    <mergeCell ref="N13:N14"/>
    <mergeCell ref="O13:O14"/>
    <mergeCell ref="M9:N9"/>
    <mergeCell ref="O9:P9"/>
    <mergeCell ref="B13:B14"/>
    <mergeCell ref="C13:C14"/>
    <mergeCell ref="D13:D14"/>
    <mergeCell ref="E13:E14"/>
    <mergeCell ref="F13:F14"/>
    <mergeCell ref="G13:G14"/>
    <mergeCell ref="H13:H14"/>
    <mergeCell ref="I13:I14"/>
    <mergeCell ref="A7:Q7"/>
    <mergeCell ref="A8:A10"/>
    <mergeCell ref="B8:B10"/>
    <mergeCell ref="C8:G8"/>
    <mergeCell ref="H8:L8"/>
    <mergeCell ref="M8:Q8"/>
    <mergeCell ref="C9:D9"/>
    <mergeCell ref="E9:F9"/>
    <mergeCell ref="H9:I9"/>
    <mergeCell ref="J9:K9"/>
  </mergeCells>
  <printOptions horizontalCentered="1"/>
  <pageMargins left="0.31496062992125984" right="0.31496062992125984" top="0.78740157480314965" bottom="0.78740157480314965" header="0.31496062992125984" footer="0.31496062992125984"/>
  <pageSetup paperSize="9" scale="85" orientation="landscape" horizontalDpi="0" verticalDpi="0" r:id="rId1"/>
  <headerFooter>
    <oddFooter>&amp;C159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FBB3-C3A0-4510-96B9-583C217D3578}">
  <dimension ref="A1:Q40"/>
  <sheetViews>
    <sheetView zoomScaleNormal="100" workbookViewId="0">
      <selection activeCell="F17" sqref="F17"/>
    </sheetView>
  </sheetViews>
  <sheetFormatPr defaultRowHeight="15" x14ac:dyDescent="0.25"/>
  <cols>
    <col min="1" max="7" width="20.7109375" style="2" customWidth="1"/>
    <col min="8" max="8" width="14.28515625" style="2" customWidth="1"/>
    <col min="9" max="16384" width="9.140625" style="2"/>
  </cols>
  <sheetData>
    <row r="1" spans="1:17" ht="19.5" customHeight="1" x14ac:dyDescent="0.25"/>
    <row r="3" spans="1:17" x14ac:dyDescent="0.25">
      <c r="A3" s="337" t="s">
        <v>120</v>
      </c>
      <c r="B3" s="337"/>
      <c r="C3" s="337"/>
      <c r="D3" s="337"/>
      <c r="E3" s="337"/>
      <c r="F3" s="337"/>
      <c r="G3" s="337"/>
      <c r="H3" s="337"/>
      <c r="I3" s="338"/>
      <c r="J3" s="338"/>
      <c r="K3" s="338"/>
      <c r="L3" s="338"/>
      <c r="M3" s="338"/>
      <c r="N3" s="338"/>
      <c r="O3" s="330"/>
      <c r="P3" s="330"/>
      <c r="Q3" s="330"/>
    </row>
    <row r="6" spans="1:17" ht="24" customHeight="1" x14ac:dyDescent="0.25">
      <c r="A6" s="339" t="s">
        <v>106</v>
      </c>
      <c r="B6" s="287" t="s">
        <v>94</v>
      </c>
      <c r="C6" s="287"/>
      <c r="D6" s="287" t="s">
        <v>95</v>
      </c>
      <c r="E6" s="287"/>
      <c r="F6" s="340" t="s">
        <v>107</v>
      </c>
      <c r="G6" s="340"/>
      <c r="H6" s="340" t="s">
        <v>108</v>
      </c>
    </row>
    <row r="7" spans="1:17" ht="24" customHeight="1" x14ac:dyDescent="0.25">
      <c r="A7" s="339"/>
      <c r="B7" s="341" t="s">
        <v>109</v>
      </c>
      <c r="C7" s="341" t="s">
        <v>110</v>
      </c>
      <c r="D7" s="341" t="s">
        <v>109</v>
      </c>
      <c r="E7" s="341" t="s">
        <v>110</v>
      </c>
      <c r="F7" s="342" t="s">
        <v>111</v>
      </c>
      <c r="G7" s="342" t="s">
        <v>112</v>
      </c>
      <c r="H7" s="340"/>
    </row>
    <row r="8" spans="1:17" ht="24" customHeight="1" x14ac:dyDescent="0.25">
      <c r="A8" s="343" t="s">
        <v>113</v>
      </c>
      <c r="B8" s="344">
        <v>9903699.3100000005</v>
      </c>
      <c r="C8" s="344">
        <v>5555950.5300000003</v>
      </c>
      <c r="D8" s="344">
        <v>19256210.030000001</v>
      </c>
      <c r="E8" s="344">
        <v>8298967.1299999999</v>
      </c>
      <c r="F8" s="345">
        <v>29159909.34</v>
      </c>
      <c r="G8" s="345">
        <v>13854917.66</v>
      </c>
      <c r="H8" s="346">
        <v>0.47510000000000002</v>
      </c>
    </row>
    <row r="9" spans="1:17" ht="24" customHeight="1" x14ac:dyDescent="0.25">
      <c r="A9" s="343" t="s">
        <v>114</v>
      </c>
      <c r="B9" s="344">
        <v>20290067.219999999</v>
      </c>
      <c r="C9" s="344">
        <v>14010757.630000001</v>
      </c>
      <c r="D9" s="344">
        <v>20525095.260000002</v>
      </c>
      <c r="E9" s="344">
        <v>14816899.220000001</v>
      </c>
      <c r="F9" s="345">
        <v>40815162.479999997</v>
      </c>
      <c r="G9" s="345">
        <v>28827656.850000001</v>
      </c>
      <c r="H9" s="346">
        <v>0.70630000000000004</v>
      </c>
    </row>
    <row r="10" spans="1:17" ht="24" customHeight="1" x14ac:dyDescent="0.25">
      <c r="A10" s="343" t="s">
        <v>115</v>
      </c>
      <c r="B10" s="344">
        <v>11549703.67</v>
      </c>
      <c r="C10" s="344">
        <v>3308973.95</v>
      </c>
      <c r="D10" s="344">
        <v>9610836.3100000005</v>
      </c>
      <c r="E10" s="344">
        <v>9449736.8200000003</v>
      </c>
      <c r="F10" s="345">
        <v>21160539.98</v>
      </c>
      <c r="G10" s="345">
        <v>12758710.77</v>
      </c>
      <c r="H10" s="346">
        <v>0.60289999999999999</v>
      </c>
    </row>
    <row r="11" spans="1:17" ht="29.25" customHeight="1" x14ac:dyDescent="0.25">
      <c r="A11" s="343" t="s">
        <v>116</v>
      </c>
      <c r="B11" s="344">
        <v>58384798</v>
      </c>
      <c r="C11" s="344">
        <v>8104728.54</v>
      </c>
      <c r="D11" s="344">
        <v>60467293.600000001</v>
      </c>
      <c r="E11" s="344">
        <v>27045958.34</v>
      </c>
      <c r="F11" s="345">
        <v>118852091.59999999</v>
      </c>
      <c r="G11" s="345">
        <v>35150686.880000003</v>
      </c>
      <c r="H11" s="346">
        <v>0.29580000000000001</v>
      </c>
    </row>
    <row r="12" spans="1:17" ht="24" customHeight="1" x14ac:dyDescent="0.25">
      <c r="A12" s="347" t="s">
        <v>117</v>
      </c>
      <c r="B12" s="348">
        <v>100128268.2</v>
      </c>
      <c r="C12" s="348">
        <v>30980410.649999999</v>
      </c>
      <c r="D12" s="348">
        <v>109859435.2</v>
      </c>
      <c r="E12" s="348">
        <v>59611561.509999998</v>
      </c>
      <c r="F12" s="349">
        <v>209987703.40000001</v>
      </c>
      <c r="G12" s="349">
        <v>90591972.159999996</v>
      </c>
      <c r="H12" s="350">
        <v>0.43140000000000001</v>
      </c>
    </row>
    <row r="13" spans="1:17" x14ac:dyDescent="0.25">
      <c r="A13" s="336" t="s">
        <v>118</v>
      </c>
    </row>
    <row r="14" spans="1:17" x14ac:dyDescent="0.25">
      <c r="A14" s="335" t="s">
        <v>119</v>
      </c>
    </row>
    <row r="19" spans="1:8" x14ac:dyDescent="0.25">
      <c r="A19" s="334"/>
    </row>
    <row r="22" spans="1:8" ht="15.75" x14ac:dyDescent="0.25">
      <c r="A22" s="282" t="s">
        <v>89</v>
      </c>
      <c r="B22" s="282"/>
      <c r="C22" s="282"/>
      <c r="D22" s="282"/>
      <c r="E22" s="282"/>
      <c r="F22" s="282"/>
      <c r="G22" s="282"/>
      <c r="H22" s="282"/>
    </row>
    <row r="23" spans="1:8" ht="15.75" x14ac:dyDescent="0.25">
      <c r="A23" s="284" t="s">
        <v>90</v>
      </c>
      <c r="B23" s="284"/>
      <c r="C23" s="284"/>
      <c r="D23" s="284"/>
      <c r="E23" s="284"/>
      <c r="F23" s="284"/>
      <c r="G23" s="284"/>
      <c r="H23" s="284"/>
    </row>
    <row r="27" spans="1:8" x14ac:dyDescent="0.25">
      <c r="A27" s="1"/>
    </row>
    <row r="33" spans="2:17" s="6" customFormat="1" x14ac:dyDescent="0.25"/>
    <row r="34" spans="2:17" s="6" customFormat="1" x14ac:dyDescent="0.25"/>
    <row r="39" spans="2:17" ht="15.75" x14ac:dyDescent="0.25">
      <c r="B39" s="332"/>
      <c r="C39" s="332"/>
      <c r="D39" s="332"/>
      <c r="E39" s="332"/>
      <c r="F39" s="332"/>
      <c r="G39" s="332"/>
      <c r="H39" s="332"/>
      <c r="I39" s="332"/>
      <c r="J39" s="332"/>
      <c r="K39" s="332"/>
      <c r="L39" s="332"/>
      <c r="M39" s="332"/>
      <c r="N39" s="332"/>
      <c r="O39" s="332"/>
      <c r="P39" s="332"/>
      <c r="Q39" s="332"/>
    </row>
    <row r="40" spans="2:17" ht="15.75" x14ac:dyDescent="0.25">
      <c r="B40" s="333"/>
      <c r="C40" s="333"/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33"/>
    </row>
  </sheetData>
  <mergeCells count="8">
    <mergeCell ref="A23:H23"/>
    <mergeCell ref="A3:H3"/>
    <mergeCell ref="A6:A7"/>
    <mergeCell ref="B6:C6"/>
    <mergeCell ref="D6:E6"/>
    <mergeCell ref="F6:G6"/>
    <mergeCell ref="H6:H7"/>
    <mergeCell ref="A22:H22"/>
  </mergeCells>
  <printOptions horizontalCentered="1"/>
  <pageMargins left="0.31496062992125984" right="0.31496062992125984" top="0.78740157480314965" bottom="0.78740157480314965" header="0.31496062992125984" footer="0.31496062992125984"/>
  <pageSetup paperSize="9" scale="85" orientation="landscape" horizontalDpi="0" verticalDpi="0" r:id="rId1"/>
  <headerFooter>
    <oddFooter>&amp;C162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494DC-474E-4383-B892-560D87B34DFF}">
  <dimension ref="A1:K91"/>
  <sheetViews>
    <sheetView zoomScaleNormal="100" zoomScaleSheetLayoutView="100" workbookViewId="0">
      <selection activeCell="C34" sqref="C34"/>
    </sheetView>
  </sheetViews>
  <sheetFormatPr defaultRowHeight="15" x14ac:dyDescent="0.25"/>
  <cols>
    <col min="1" max="1" width="3.7109375" style="6" customWidth="1"/>
    <col min="2" max="2" width="52.85546875" style="6" customWidth="1"/>
    <col min="3" max="4" width="18.28515625" style="6" bestFit="1" customWidth="1"/>
    <col min="5" max="5" width="8.7109375" style="6" bestFit="1" customWidth="1"/>
    <col min="6" max="6" width="17.42578125" style="6" bestFit="1" customWidth="1"/>
    <col min="7" max="7" width="18.28515625" style="6" bestFit="1" customWidth="1"/>
    <col min="8" max="8" width="7.85546875" style="6" bestFit="1" customWidth="1"/>
    <col min="9" max="10" width="18.5703125" style="6" bestFit="1" customWidth="1"/>
    <col min="11" max="11" width="7.85546875" style="6" bestFit="1" customWidth="1"/>
    <col min="12" max="16384" width="9.140625" style="6"/>
  </cols>
  <sheetData>
    <row r="1" spans="1:11" ht="24.95" customHeight="1" thickBot="1" x14ac:dyDescent="0.3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5"/>
    </row>
    <row r="2" spans="1:11" ht="20.25" thickBot="1" x14ac:dyDescent="0.35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9"/>
    </row>
    <row r="3" spans="1:11" ht="19.5" customHeight="1" thickBot="1" x14ac:dyDescent="0.4">
      <c r="A3" s="10">
        <v>2018</v>
      </c>
      <c r="B3" s="11"/>
      <c r="C3" s="11"/>
      <c r="D3" s="11"/>
      <c r="E3" s="11"/>
      <c r="F3" s="11"/>
      <c r="G3" s="11"/>
      <c r="H3" s="11"/>
      <c r="I3" s="11"/>
      <c r="J3" s="11"/>
      <c r="K3" s="12"/>
    </row>
    <row r="4" spans="1:11" ht="18.75" customHeight="1" thickBot="1" x14ac:dyDescent="0.3">
      <c r="A4" s="13"/>
      <c r="B4" s="14" t="s">
        <v>2</v>
      </c>
      <c r="C4" s="15" t="s">
        <v>3</v>
      </c>
      <c r="D4" s="16"/>
      <c r="E4" s="17"/>
      <c r="F4" s="18" t="s">
        <v>4</v>
      </c>
      <c r="G4" s="18"/>
      <c r="H4" s="19"/>
      <c r="I4" s="18" t="s">
        <v>5</v>
      </c>
      <c r="J4" s="18"/>
      <c r="K4" s="19"/>
    </row>
    <row r="5" spans="1:11" ht="20.100000000000001" customHeight="1" thickBot="1" x14ac:dyDescent="0.3">
      <c r="A5" s="13"/>
      <c r="B5" s="20"/>
      <c r="C5" s="21" t="s">
        <v>6</v>
      </c>
      <c r="D5" s="22" t="s">
        <v>7</v>
      </c>
      <c r="E5" s="23" t="s">
        <v>8</v>
      </c>
      <c r="F5" s="21" t="s">
        <v>6</v>
      </c>
      <c r="G5" s="22" t="s">
        <v>7</v>
      </c>
      <c r="H5" s="23" t="s">
        <v>8</v>
      </c>
      <c r="I5" s="21" t="s">
        <v>6</v>
      </c>
      <c r="J5" s="22" t="s">
        <v>7</v>
      </c>
      <c r="K5" s="23" t="s">
        <v>8</v>
      </c>
    </row>
    <row r="6" spans="1:11" ht="37.5" customHeight="1" thickBot="1" x14ac:dyDescent="0.3">
      <c r="A6" s="13"/>
      <c r="B6" s="24" t="s">
        <v>9</v>
      </c>
      <c r="C6" s="25">
        <f>SUM(C7:C10)</f>
        <v>2388097.6800000002</v>
      </c>
      <c r="D6" s="26">
        <f>SUM(D7:D10)</f>
        <v>1949506.65</v>
      </c>
      <c r="E6" s="27">
        <f>(D6*100)/C6</f>
        <v>81.634292697776075</v>
      </c>
      <c r="F6" s="28">
        <f>SUM(F7:F10)</f>
        <v>2072916.2200000002</v>
      </c>
      <c r="G6" s="26">
        <f>SUM(G7:G10)</f>
        <v>2010583.24</v>
      </c>
      <c r="H6" s="27">
        <f t="shared" ref="H6:H11" si="0">(G6*100)/F6</f>
        <v>96.992981221402175</v>
      </c>
      <c r="I6" s="28">
        <f>C6+F6</f>
        <v>4461013.9000000004</v>
      </c>
      <c r="J6" s="26">
        <f>D6+G6</f>
        <v>3960089.8899999997</v>
      </c>
      <c r="K6" s="27">
        <f>(J6*100)/I6</f>
        <v>88.771072647857011</v>
      </c>
    </row>
    <row r="7" spans="1:11" ht="30" customHeight="1" x14ac:dyDescent="0.25">
      <c r="A7" s="13"/>
      <c r="B7" s="29" t="s">
        <v>10</v>
      </c>
      <c r="C7" s="30">
        <f>[1]IDOSOS!C65</f>
        <v>1466751.8400000003</v>
      </c>
      <c r="D7" s="31">
        <f>[1]IDOSOS!D65</f>
        <v>1130677.43</v>
      </c>
      <c r="E7" s="32">
        <f>(D7*100)/C7</f>
        <v>77.087166292561108</v>
      </c>
      <c r="F7" s="33">
        <f>[1]IDOSOS!F65</f>
        <v>1122000</v>
      </c>
      <c r="G7" s="31">
        <f>[1]IDOSOS!G65</f>
        <v>1300112.68</v>
      </c>
      <c r="H7" s="32">
        <f t="shared" si="0"/>
        <v>115.87457040998217</v>
      </c>
      <c r="I7" s="33">
        <f>C7+F7</f>
        <v>2588751.8400000003</v>
      </c>
      <c r="J7" s="31">
        <f>D7+G7</f>
        <v>2430790.11</v>
      </c>
      <c r="K7" s="32">
        <f>(J7*100)/I7</f>
        <v>93.898150932844914</v>
      </c>
    </row>
    <row r="8" spans="1:11" ht="30" customHeight="1" x14ac:dyDescent="0.25">
      <c r="A8" s="13"/>
      <c r="B8" s="34" t="s">
        <v>11</v>
      </c>
      <c r="C8" s="30">
        <f>[1]IDOSOS!C66</f>
        <v>378352.8</v>
      </c>
      <c r="D8" s="31">
        <f>[1]IDOSOS!D66</f>
        <v>193898.19</v>
      </c>
      <c r="E8" s="35">
        <f>(D8*100)/C8</f>
        <v>51.247986006711201</v>
      </c>
      <c r="F8" s="33">
        <f>[1]IDOSOS!F66</f>
        <v>280647.96999999997</v>
      </c>
      <c r="G8" s="31">
        <f>[1]IDOSOS!G66</f>
        <v>184498.63000000003</v>
      </c>
      <c r="H8" s="35">
        <f t="shared" si="0"/>
        <v>65.740233218148717</v>
      </c>
      <c r="I8" s="33">
        <f t="shared" ref="I8:J10" si="1">C8+F8</f>
        <v>659000.77</v>
      </c>
      <c r="J8" s="31">
        <f t="shared" si="1"/>
        <v>378396.82000000007</v>
      </c>
      <c r="K8" s="35">
        <f t="shared" ref="K8:K10" si="2">(J8*100)/I8</f>
        <v>57.419784198431216</v>
      </c>
    </row>
    <row r="9" spans="1:11" ht="30" customHeight="1" x14ac:dyDescent="0.25">
      <c r="A9" s="13"/>
      <c r="B9" s="36" t="s">
        <v>12</v>
      </c>
      <c r="C9" s="30">
        <f>[1]IDOSOS!C67</f>
        <v>217443.48000000004</v>
      </c>
      <c r="D9" s="31">
        <f>[1]IDOSOS!D67</f>
        <v>262152.70999999996</v>
      </c>
      <c r="E9" s="35">
        <f>(D9*100)/C9</f>
        <v>120.56131092088846</v>
      </c>
      <c r="F9" s="33">
        <f>[1]IDOSOS!F67</f>
        <v>326529.15000000002</v>
      </c>
      <c r="G9" s="31">
        <f>[1]IDOSOS!G67</f>
        <v>240735.94999999998</v>
      </c>
      <c r="H9" s="35">
        <f t="shared" si="0"/>
        <v>73.725714840466765</v>
      </c>
      <c r="I9" s="33">
        <f t="shared" si="1"/>
        <v>543972.63000000012</v>
      </c>
      <c r="J9" s="31">
        <f t="shared" si="1"/>
        <v>502888.65999999992</v>
      </c>
      <c r="K9" s="35">
        <f t="shared" si="2"/>
        <v>92.447419643153708</v>
      </c>
    </row>
    <row r="10" spans="1:11" ht="30" customHeight="1" thickBot="1" x14ac:dyDescent="0.3">
      <c r="A10" s="13"/>
      <c r="B10" s="37" t="s">
        <v>13</v>
      </c>
      <c r="C10" s="38">
        <f>[1]IDOSOS!C68</f>
        <v>325549.56</v>
      </c>
      <c r="D10" s="39">
        <f>[1]IDOSOS!D68</f>
        <v>362778.32</v>
      </c>
      <c r="E10" s="40">
        <f>(D10*100)/C10</f>
        <v>111.43566589369681</v>
      </c>
      <c r="F10" s="41">
        <f>[1]IDOSOS!F68</f>
        <v>343739.1</v>
      </c>
      <c r="G10" s="39">
        <f>[1]IDOSOS!G68</f>
        <v>285235.98</v>
      </c>
      <c r="H10" s="40">
        <f t="shared" si="0"/>
        <v>82.980370868487185</v>
      </c>
      <c r="I10" s="41">
        <f t="shared" si="1"/>
        <v>669288.65999999992</v>
      </c>
      <c r="J10" s="39">
        <f t="shared" si="1"/>
        <v>648014.30000000005</v>
      </c>
      <c r="K10" s="40">
        <f t="shared" si="2"/>
        <v>96.821347608070951</v>
      </c>
    </row>
    <row r="11" spans="1:11" ht="36.75" customHeight="1" thickBot="1" x14ac:dyDescent="0.3">
      <c r="A11" s="13"/>
      <c r="B11" s="42" t="s">
        <v>14</v>
      </c>
      <c r="C11" s="43">
        <f>SUM(C12:C19)</f>
        <v>3243267.2599999993</v>
      </c>
      <c r="D11" s="26">
        <f>SUM(D12:D19)</f>
        <v>1880353.5599999998</v>
      </c>
      <c r="E11" s="27">
        <f t="shared" ref="E11" si="3">(D11*100)/C11</f>
        <v>57.97713876962456</v>
      </c>
      <c r="F11" s="28">
        <f>[1]GERAL!I28</f>
        <v>3151413.84</v>
      </c>
      <c r="G11" s="26">
        <f>SUM(G12:G19)</f>
        <v>1485755.16</v>
      </c>
      <c r="H11" s="27">
        <f t="shared" si="0"/>
        <v>47.145669703601989</v>
      </c>
      <c r="I11" s="28">
        <f>C11+F11</f>
        <v>6394681.0999999996</v>
      </c>
      <c r="J11" s="26">
        <f>D11+G11</f>
        <v>3366108.7199999997</v>
      </c>
      <c r="K11" s="27">
        <f>(J11*100)/I11</f>
        <v>52.63919603434173</v>
      </c>
    </row>
    <row r="12" spans="1:11" ht="30" customHeight="1" x14ac:dyDescent="0.25">
      <c r="A12" s="13"/>
      <c r="B12" s="44" t="s">
        <v>15</v>
      </c>
      <c r="C12" s="45">
        <f>[1]GERAL!C20</f>
        <v>298560.06</v>
      </c>
      <c r="D12" s="46">
        <f>[1]GERAL!D20</f>
        <v>94736.29</v>
      </c>
      <c r="E12" s="32">
        <f>(D12*100)/C12</f>
        <v>31.731066104421334</v>
      </c>
      <c r="F12" s="30"/>
      <c r="G12" s="31">
        <f>[1]GERAL!J29</f>
        <v>198694.82</v>
      </c>
      <c r="H12" s="32"/>
      <c r="I12" s="30"/>
      <c r="J12" s="31">
        <f>D12+G12</f>
        <v>293431.11</v>
      </c>
      <c r="K12" s="32"/>
    </row>
    <row r="13" spans="1:11" ht="30" customHeight="1" x14ac:dyDescent="0.25">
      <c r="A13" s="13"/>
      <c r="B13" s="47" t="s">
        <v>16</v>
      </c>
      <c r="C13" s="45">
        <f>[1]GERAL!C21</f>
        <v>664155.6</v>
      </c>
      <c r="D13" s="46">
        <f>[1]GERAL!D21</f>
        <v>4350</v>
      </c>
      <c r="E13" s="35">
        <f>(D13*100)/C13</f>
        <v>0.65496699869729325</v>
      </c>
      <c r="F13" s="48"/>
      <c r="G13" s="49">
        <f>[1]GERAL!J34+[1]GERAL!J35</f>
        <v>3832.8399999999997</v>
      </c>
      <c r="H13" s="35"/>
      <c r="I13" s="48"/>
      <c r="J13" s="49">
        <f t="shared" ref="J13:J14" si="4">D13+G13</f>
        <v>8182.84</v>
      </c>
      <c r="K13" s="35"/>
    </row>
    <row r="14" spans="1:11" ht="30" customHeight="1" x14ac:dyDescent="0.25">
      <c r="A14" s="13"/>
      <c r="B14" s="50" t="s">
        <v>17</v>
      </c>
      <c r="C14" s="45">
        <f>[1]GERAL!C22</f>
        <v>13470</v>
      </c>
      <c r="D14" s="46">
        <f>[1]GERAL!D22</f>
        <v>4836</v>
      </c>
      <c r="E14" s="35">
        <f>(D14*100)/C14</f>
        <v>35.902004454342986</v>
      </c>
      <c r="F14" s="48"/>
      <c r="G14" s="49">
        <f>[1]GERAL!J36</f>
        <v>960</v>
      </c>
      <c r="H14" s="35"/>
      <c r="I14" s="48"/>
      <c r="J14" s="49">
        <f t="shared" si="4"/>
        <v>5796</v>
      </c>
      <c r="K14" s="35"/>
    </row>
    <row r="15" spans="1:11" ht="30" customHeight="1" x14ac:dyDescent="0.25">
      <c r="A15" s="13"/>
      <c r="B15" s="47" t="s">
        <v>18</v>
      </c>
      <c r="C15" s="51">
        <f>[1]GERAL!C23</f>
        <v>1725684.1599999997</v>
      </c>
      <c r="D15" s="52">
        <f>[1]GERAL!D23</f>
        <v>1677738.2899999998</v>
      </c>
      <c r="E15" s="53">
        <f t="shared" ref="E15:E19" si="5">(D15*100)/C15</f>
        <v>97.221631216687996</v>
      </c>
      <c r="F15" s="54"/>
      <c r="G15" s="55">
        <f>[1]GERAL!J30</f>
        <v>1127294.3600000001</v>
      </c>
      <c r="H15" s="53"/>
      <c r="I15" s="56"/>
      <c r="J15" s="57">
        <f>D15+G15</f>
        <v>2805032.65</v>
      </c>
      <c r="K15" s="58"/>
    </row>
    <row r="16" spans="1:11" ht="30" customHeight="1" x14ac:dyDescent="0.25">
      <c r="A16" s="13"/>
      <c r="B16" s="50" t="s">
        <v>19</v>
      </c>
      <c r="C16" s="59">
        <v>20280</v>
      </c>
      <c r="D16" s="60">
        <v>9445</v>
      </c>
      <c r="E16" s="61">
        <f t="shared" si="5"/>
        <v>46.572978303747533</v>
      </c>
      <c r="F16" s="62"/>
      <c r="G16" s="55"/>
      <c r="H16" s="61"/>
      <c r="I16" s="63"/>
      <c r="J16" s="57"/>
      <c r="K16" s="64"/>
    </row>
    <row r="17" spans="1:11" ht="30" customHeight="1" x14ac:dyDescent="0.25">
      <c r="A17" s="13"/>
      <c r="B17" s="47" t="s">
        <v>20</v>
      </c>
      <c r="C17" s="45">
        <f>[1]GERAL!C24</f>
        <v>15081.660000000002</v>
      </c>
      <c r="D17" s="46">
        <f>[1]GERAL!D24</f>
        <v>0</v>
      </c>
      <c r="E17" s="35">
        <f t="shared" si="5"/>
        <v>0</v>
      </c>
      <c r="F17" s="48"/>
      <c r="G17" s="49">
        <f>[1]GERAL!J31</f>
        <v>14474.15</v>
      </c>
      <c r="H17" s="35"/>
      <c r="I17" s="48"/>
      <c r="J17" s="49">
        <f t="shared" ref="J17:J19" si="6">D17+G17</f>
        <v>14474.15</v>
      </c>
      <c r="K17" s="35"/>
    </row>
    <row r="18" spans="1:11" ht="30" customHeight="1" x14ac:dyDescent="0.25">
      <c r="A18" s="13"/>
      <c r="B18" s="65" t="s">
        <v>21</v>
      </c>
      <c r="C18" s="66">
        <f>[1]GERAL!C25</f>
        <v>225048.96000000002</v>
      </c>
      <c r="D18" s="67">
        <f>[1]GERAL!D25</f>
        <v>84619.98000000001</v>
      </c>
      <c r="E18" s="35">
        <f t="shared" si="5"/>
        <v>37.600698088096038</v>
      </c>
      <c r="F18" s="48"/>
      <c r="G18" s="49">
        <f>[1]GERAL!J32</f>
        <v>133634.97</v>
      </c>
      <c r="H18" s="35"/>
      <c r="I18" s="48"/>
      <c r="J18" s="49">
        <f t="shared" si="6"/>
        <v>218254.95</v>
      </c>
      <c r="K18" s="35"/>
    </row>
    <row r="19" spans="1:11" ht="30" customHeight="1" thickBot="1" x14ac:dyDescent="0.3">
      <c r="A19" s="13"/>
      <c r="B19" s="68" t="s">
        <v>22</v>
      </c>
      <c r="C19" s="69">
        <f>[1]GERAL!C27</f>
        <v>280986.82</v>
      </c>
      <c r="D19" s="70">
        <f>[1]GERAL!D27</f>
        <v>4628</v>
      </c>
      <c r="E19" s="71">
        <f t="shared" si="5"/>
        <v>1.6470523421703551</v>
      </c>
      <c r="F19" s="72"/>
      <c r="G19" s="73">
        <f>[1]GERAL!J33</f>
        <v>6864.02</v>
      </c>
      <c r="H19" s="71"/>
      <c r="I19" s="72"/>
      <c r="J19" s="73">
        <f t="shared" si="6"/>
        <v>11492.02</v>
      </c>
      <c r="K19" s="71"/>
    </row>
    <row r="20" spans="1:11" ht="20.100000000000001" customHeight="1" thickBot="1" x14ac:dyDescent="0.3">
      <c r="A20" s="74"/>
      <c r="B20" s="75" t="s">
        <v>2</v>
      </c>
      <c r="C20" s="76" t="s">
        <v>3</v>
      </c>
      <c r="D20" s="18"/>
      <c r="E20" s="19"/>
      <c r="F20" s="18" t="s">
        <v>4</v>
      </c>
      <c r="G20" s="18"/>
      <c r="H20" s="19"/>
      <c r="I20" s="76" t="s">
        <v>5</v>
      </c>
      <c r="J20" s="18"/>
      <c r="K20" s="19"/>
    </row>
    <row r="21" spans="1:11" ht="30" x14ac:dyDescent="0.25">
      <c r="A21" s="74"/>
      <c r="B21" s="77" t="s">
        <v>23</v>
      </c>
      <c r="C21" s="78" t="s">
        <v>6</v>
      </c>
      <c r="D21" s="79" t="s">
        <v>7</v>
      </c>
      <c r="E21" s="80" t="s">
        <v>8</v>
      </c>
      <c r="F21" s="81" t="s">
        <v>6</v>
      </c>
      <c r="G21" s="79" t="s">
        <v>7</v>
      </c>
      <c r="H21" s="80" t="s">
        <v>8</v>
      </c>
      <c r="I21" s="81" t="s">
        <v>6</v>
      </c>
      <c r="J21" s="79" t="s">
        <v>7</v>
      </c>
      <c r="K21" s="80" t="s">
        <v>8</v>
      </c>
    </row>
    <row r="22" spans="1:11" ht="30.75" customHeight="1" x14ac:dyDescent="0.25">
      <c r="A22" s="74"/>
      <c r="B22" s="82" t="s">
        <v>24</v>
      </c>
      <c r="C22" s="83">
        <f>C23</f>
        <v>157998.96</v>
      </c>
      <c r="D22" s="84">
        <f>D23</f>
        <v>89633.599999999991</v>
      </c>
      <c r="E22" s="85">
        <f>(D22*100)/C22</f>
        <v>56.730499998227842</v>
      </c>
      <c r="F22" s="86">
        <f>F23</f>
        <v>314055.01</v>
      </c>
      <c r="G22" s="84">
        <f>G23</f>
        <v>110860.98999999999</v>
      </c>
      <c r="H22" s="85">
        <f>(G22*100)/F22</f>
        <v>35.299863549382636</v>
      </c>
      <c r="I22" s="86">
        <f>C22+F22</f>
        <v>472053.97</v>
      </c>
      <c r="J22" s="84">
        <f>D22+G22</f>
        <v>200494.58999999997</v>
      </c>
      <c r="K22" s="85">
        <f>(J22*100)/I22</f>
        <v>42.472810894906779</v>
      </c>
    </row>
    <row r="23" spans="1:11" ht="24.95" customHeight="1" x14ac:dyDescent="0.25">
      <c r="A23" s="74"/>
      <c r="B23" s="47" t="s">
        <v>25</v>
      </c>
      <c r="C23" s="54">
        <f>'[1]CSDGB - CCANM'!C93</f>
        <v>157998.96</v>
      </c>
      <c r="D23" s="87">
        <f>'[1]CSDGB - CCANM'!D93</f>
        <v>89633.599999999991</v>
      </c>
      <c r="E23" s="53">
        <f>(D23*100)/C23</f>
        <v>56.730499998227842</v>
      </c>
      <c r="F23" s="88">
        <f>'[1]CSDGB - CCANM'!F93</f>
        <v>314055.01</v>
      </c>
      <c r="G23" s="87">
        <f>'[1]CSDGB - CCANM'!G93</f>
        <v>110860.98999999999</v>
      </c>
      <c r="H23" s="53">
        <f>(G23*100)/F23</f>
        <v>35.299863549382636</v>
      </c>
      <c r="I23" s="88">
        <f t="shared" ref="I23:J25" si="7">C23+F23</f>
        <v>472053.97</v>
      </c>
      <c r="J23" s="87">
        <f t="shared" si="7"/>
        <v>200494.58999999997</v>
      </c>
      <c r="K23" s="53">
        <f>(J23*100)/I23</f>
        <v>42.472810894906779</v>
      </c>
    </row>
    <row r="24" spans="1:11" ht="24.95" customHeight="1" x14ac:dyDescent="0.25">
      <c r="A24" s="74"/>
      <c r="B24" s="47" t="s">
        <v>26</v>
      </c>
      <c r="C24" s="89"/>
      <c r="D24" s="90"/>
      <c r="E24" s="91"/>
      <c r="F24" s="92"/>
      <c r="G24" s="90"/>
      <c r="H24" s="91"/>
      <c r="I24" s="92">
        <f t="shared" si="7"/>
        <v>0</v>
      </c>
      <c r="J24" s="90">
        <f t="shared" si="7"/>
        <v>0</v>
      </c>
      <c r="K24" s="91"/>
    </row>
    <row r="25" spans="1:11" ht="24.95" customHeight="1" thickBot="1" x14ac:dyDescent="0.3">
      <c r="A25" s="74"/>
      <c r="B25" s="93" t="s">
        <v>27</v>
      </c>
      <c r="C25" s="89"/>
      <c r="D25" s="90"/>
      <c r="E25" s="91"/>
      <c r="F25" s="92"/>
      <c r="G25" s="90"/>
      <c r="H25" s="91"/>
      <c r="I25" s="92">
        <f t="shared" si="7"/>
        <v>0</v>
      </c>
      <c r="J25" s="90">
        <f t="shared" si="7"/>
        <v>0</v>
      </c>
      <c r="K25" s="91"/>
    </row>
    <row r="26" spans="1:11" ht="30" x14ac:dyDescent="0.25">
      <c r="A26" s="74"/>
      <c r="B26" s="94" t="s">
        <v>28</v>
      </c>
      <c r="C26" s="95">
        <f>C27</f>
        <v>325382.27999999997</v>
      </c>
      <c r="D26" s="96">
        <f>D27</f>
        <v>253562.01</v>
      </c>
      <c r="E26" s="97">
        <f t="shared" ref="E26:E31" si="8">(D26*100)/C26</f>
        <v>77.927418174093575</v>
      </c>
      <c r="F26" s="98">
        <f>F27</f>
        <v>747815.66</v>
      </c>
      <c r="G26" s="96">
        <f>G27</f>
        <v>242093.21000000002</v>
      </c>
      <c r="H26" s="97">
        <f t="shared" ref="H26:H31" si="9">(G26*100)/F26</f>
        <v>32.373380626985004</v>
      </c>
      <c r="I26" s="98">
        <f>C26+F26</f>
        <v>1073197.94</v>
      </c>
      <c r="J26" s="96">
        <f>D26+G26</f>
        <v>495655.22000000003</v>
      </c>
      <c r="K26" s="97">
        <f>(J26*100)/I26</f>
        <v>46.184883657156483</v>
      </c>
    </row>
    <row r="27" spans="1:11" ht="38.25" customHeight="1" thickBot="1" x14ac:dyDescent="0.3">
      <c r="A27" s="74"/>
      <c r="B27" s="99" t="s">
        <v>29</v>
      </c>
      <c r="C27" s="72">
        <f>'[1]CSDGB - CCANM'!C33</f>
        <v>325382.27999999997</v>
      </c>
      <c r="D27" s="73">
        <f>'[1]CSDGB - CCANM'!D33</f>
        <v>253562.01</v>
      </c>
      <c r="E27" s="71">
        <f t="shared" si="8"/>
        <v>77.927418174093575</v>
      </c>
      <c r="F27" s="100">
        <f>'[1]CSDGB - CCANM'!F33</f>
        <v>747815.66</v>
      </c>
      <c r="G27" s="73">
        <f>'[1]CSDGB - CCANM'!G33</f>
        <v>242093.21000000002</v>
      </c>
      <c r="H27" s="71">
        <f t="shared" si="9"/>
        <v>32.373380626985004</v>
      </c>
      <c r="I27" s="100">
        <f t="shared" ref="I27:J32" si="10">C27+F27</f>
        <v>1073197.94</v>
      </c>
      <c r="J27" s="73">
        <f t="shared" si="10"/>
        <v>495655.22000000003</v>
      </c>
      <c r="K27" s="71">
        <f t="shared" ref="K27:K31" si="11">(J27*100)/I27</f>
        <v>46.184883657156483</v>
      </c>
    </row>
    <row r="28" spans="1:11" ht="26.25" customHeight="1" x14ac:dyDescent="0.25">
      <c r="A28" s="74"/>
      <c r="B28" s="94" t="s">
        <v>30</v>
      </c>
      <c r="C28" s="95">
        <f>C29</f>
        <v>957240.96000000008</v>
      </c>
      <c r="D28" s="96">
        <f>D29</f>
        <v>716375.55</v>
      </c>
      <c r="E28" s="97">
        <f t="shared" si="8"/>
        <v>74.837536204050437</v>
      </c>
      <c r="F28" s="98">
        <f>F29</f>
        <v>712809.3</v>
      </c>
      <c r="G28" s="96">
        <f>G29</f>
        <v>781877.17999999993</v>
      </c>
      <c r="H28" s="97">
        <f t="shared" si="9"/>
        <v>109.68953126733896</v>
      </c>
      <c r="I28" s="98">
        <f t="shared" si="10"/>
        <v>1670050.2600000002</v>
      </c>
      <c r="J28" s="96">
        <f t="shared" si="10"/>
        <v>1498252.73</v>
      </c>
      <c r="K28" s="97">
        <f t="shared" si="11"/>
        <v>89.71303234909827</v>
      </c>
    </row>
    <row r="29" spans="1:11" ht="35.25" customHeight="1" thickBot="1" x14ac:dyDescent="0.3">
      <c r="A29" s="74"/>
      <c r="B29" s="99" t="s">
        <v>31</v>
      </c>
      <c r="C29" s="72">
        <f>'[1]CIGO - CGV'!C32</f>
        <v>957240.96000000008</v>
      </c>
      <c r="D29" s="73">
        <f>'[1]CIGO - CGV'!D32</f>
        <v>716375.55</v>
      </c>
      <c r="E29" s="71">
        <f t="shared" si="8"/>
        <v>74.837536204050437</v>
      </c>
      <c r="F29" s="100">
        <f>'[1]CIGO - CGV'!F32</f>
        <v>712809.3</v>
      </c>
      <c r="G29" s="73">
        <f>'[1]CIGO - CGV'!G32</f>
        <v>781877.17999999993</v>
      </c>
      <c r="H29" s="71">
        <f t="shared" si="9"/>
        <v>109.68953126733896</v>
      </c>
      <c r="I29" s="100">
        <f t="shared" si="10"/>
        <v>1670050.2600000002</v>
      </c>
      <c r="J29" s="73">
        <f t="shared" si="10"/>
        <v>1498252.73</v>
      </c>
      <c r="K29" s="71">
        <f t="shared" si="11"/>
        <v>89.71303234909827</v>
      </c>
    </row>
    <row r="30" spans="1:11" ht="28.5" customHeight="1" x14ac:dyDescent="0.25">
      <c r="A30" s="74"/>
      <c r="B30" s="101" t="s">
        <v>32</v>
      </c>
      <c r="C30" s="83">
        <f>C31</f>
        <v>102552</v>
      </c>
      <c r="D30" s="84">
        <f>D31</f>
        <v>70503.81</v>
      </c>
      <c r="E30" s="85">
        <f t="shared" si="8"/>
        <v>68.749327170606136</v>
      </c>
      <c r="F30" s="86">
        <f>F31</f>
        <v>89395.98000000001</v>
      </c>
      <c r="G30" s="84">
        <f>G31</f>
        <v>59953.78</v>
      </c>
      <c r="H30" s="85">
        <f t="shared" si="9"/>
        <v>67.065409428925093</v>
      </c>
      <c r="I30" s="86">
        <f t="shared" si="10"/>
        <v>191947.98</v>
      </c>
      <c r="J30" s="84">
        <f t="shared" si="10"/>
        <v>130457.59</v>
      </c>
      <c r="K30" s="85">
        <f t="shared" si="11"/>
        <v>67.965075746043269</v>
      </c>
    </row>
    <row r="31" spans="1:11" ht="20.100000000000001" customHeight="1" x14ac:dyDescent="0.25">
      <c r="A31" s="74"/>
      <c r="B31" s="47" t="s">
        <v>33</v>
      </c>
      <c r="C31" s="54">
        <f>'[1]CIGO - CGV'!C85</f>
        <v>102552</v>
      </c>
      <c r="D31" s="87">
        <f>'[1]CIGO - CGV'!D85</f>
        <v>70503.81</v>
      </c>
      <c r="E31" s="53">
        <f t="shared" si="8"/>
        <v>68.749327170606136</v>
      </c>
      <c r="F31" s="88">
        <f>'[1]CIGO - CGV'!F85</f>
        <v>89395.98000000001</v>
      </c>
      <c r="G31" s="87">
        <f>'[1]CIGO - CGV'!G85</f>
        <v>59953.78</v>
      </c>
      <c r="H31" s="53">
        <f t="shared" si="9"/>
        <v>67.065409428925093</v>
      </c>
      <c r="I31" s="88">
        <f t="shared" si="10"/>
        <v>191947.98</v>
      </c>
      <c r="J31" s="87">
        <f t="shared" si="10"/>
        <v>130457.59</v>
      </c>
      <c r="K31" s="53">
        <f t="shared" si="11"/>
        <v>67.965075746043269</v>
      </c>
    </row>
    <row r="32" spans="1:11" ht="20.100000000000001" customHeight="1" thickBot="1" x14ac:dyDescent="0.3">
      <c r="A32" s="74"/>
      <c r="B32" s="93" t="s">
        <v>34</v>
      </c>
      <c r="C32" s="102"/>
      <c r="D32" s="90"/>
      <c r="E32" s="91"/>
      <c r="F32" s="92"/>
      <c r="G32" s="90"/>
      <c r="H32" s="91"/>
      <c r="I32" s="92">
        <f t="shared" si="10"/>
        <v>0</v>
      </c>
      <c r="J32" s="90">
        <f t="shared" si="10"/>
        <v>0</v>
      </c>
      <c r="K32" s="91"/>
    </row>
    <row r="33" spans="1:11" ht="31.5" customHeight="1" thickBot="1" x14ac:dyDescent="0.3">
      <c r="A33" s="74"/>
      <c r="B33" s="103" t="s">
        <v>35</v>
      </c>
      <c r="C33" s="104" t="s">
        <v>3</v>
      </c>
      <c r="D33" s="105"/>
      <c r="E33" s="106"/>
      <c r="F33" s="107" t="s">
        <v>4</v>
      </c>
      <c r="G33" s="107"/>
      <c r="H33" s="108"/>
      <c r="I33" s="107" t="s">
        <v>5</v>
      </c>
      <c r="J33" s="107"/>
      <c r="K33" s="108"/>
    </row>
    <row r="34" spans="1:11" ht="23.25" customHeight="1" x14ac:dyDescent="0.25">
      <c r="A34" s="74"/>
      <c r="B34" s="109" t="s">
        <v>36</v>
      </c>
      <c r="C34" s="95">
        <f>C35</f>
        <v>230000</v>
      </c>
      <c r="D34" s="110">
        <f>D35</f>
        <v>145779.35</v>
      </c>
      <c r="E34" s="97">
        <f>(D34*100)/C34</f>
        <v>63.382326086956525</v>
      </c>
      <c r="F34" s="95">
        <f>F35+F36</f>
        <v>70000</v>
      </c>
      <c r="G34" s="110">
        <f>G35+G36</f>
        <v>81608.449999999939</v>
      </c>
      <c r="H34" s="97">
        <f>(G34*100)/F34</f>
        <v>116.5834999999999</v>
      </c>
      <c r="I34" s="95">
        <f t="shared" ref="I34:J39" si="12">C34+F34</f>
        <v>300000</v>
      </c>
      <c r="J34" s="110">
        <f t="shared" si="12"/>
        <v>227387.79999999993</v>
      </c>
      <c r="K34" s="97">
        <f>(J34*100)/I34</f>
        <v>75.795933333333309</v>
      </c>
    </row>
    <row r="35" spans="1:11" ht="24.95" customHeight="1" x14ac:dyDescent="0.25">
      <c r="A35" s="74"/>
      <c r="B35" s="111" t="s">
        <v>37</v>
      </c>
      <c r="C35" s="48">
        <f>'[1]PROGRAMAS ESPECIAIS'!C28</f>
        <v>230000</v>
      </c>
      <c r="D35" s="112">
        <f>'[1]PROGRAMAS ESPECIAIS'!D28</f>
        <v>145779.35</v>
      </c>
      <c r="E35" s="35">
        <f>(D35*100)/C35</f>
        <v>63.382326086956525</v>
      </c>
      <c r="F35" s="113"/>
      <c r="G35" s="114"/>
      <c r="H35" s="115"/>
      <c r="I35" s="48">
        <f t="shared" si="12"/>
        <v>230000</v>
      </c>
      <c r="J35" s="112">
        <f t="shared" si="12"/>
        <v>145779.35</v>
      </c>
      <c r="K35" s="115"/>
    </row>
    <row r="36" spans="1:11" ht="24.95" customHeight="1" thickBot="1" x14ac:dyDescent="0.3">
      <c r="A36" s="74"/>
      <c r="B36" s="116" t="s">
        <v>38</v>
      </c>
      <c r="C36" s="117"/>
      <c r="D36" s="118"/>
      <c r="E36" s="119"/>
      <c r="F36" s="72">
        <f>'[1]PROGRAMAS ESPECIAIS'!F29</f>
        <v>70000</v>
      </c>
      <c r="G36" s="120">
        <f>'[1]PROGRAMAS ESPECIAIS'!G29</f>
        <v>81608.449999999939</v>
      </c>
      <c r="H36" s="71">
        <f>(G36*100)/F36</f>
        <v>116.5834999999999</v>
      </c>
      <c r="I36" s="72">
        <f t="shared" si="12"/>
        <v>70000</v>
      </c>
      <c r="J36" s="120">
        <f t="shared" si="12"/>
        <v>81608.449999999939</v>
      </c>
      <c r="K36" s="71">
        <f>(J36*100)/I36</f>
        <v>116.5834999999999</v>
      </c>
    </row>
    <row r="37" spans="1:11" ht="27.75" customHeight="1" x14ac:dyDescent="0.25">
      <c r="A37" s="74"/>
      <c r="B37" s="101" t="s">
        <v>39</v>
      </c>
      <c r="C37" s="121"/>
      <c r="D37" s="121"/>
      <c r="E37" s="121"/>
      <c r="F37" s="83">
        <f>F38+F39</f>
        <v>9700000</v>
      </c>
      <c r="G37" s="122">
        <f>G38+G39</f>
        <v>6779403.7299999995</v>
      </c>
      <c r="H37" s="85">
        <f>(G37*100)/F37</f>
        <v>69.890760103092788</v>
      </c>
      <c r="I37" s="83">
        <f t="shared" si="12"/>
        <v>9700000</v>
      </c>
      <c r="J37" s="122">
        <f t="shared" si="12"/>
        <v>6779403.7299999995</v>
      </c>
      <c r="K37" s="85">
        <f>(J37*100)/I37</f>
        <v>69.890760103092788</v>
      </c>
    </row>
    <row r="38" spans="1:11" ht="24.95" customHeight="1" x14ac:dyDescent="0.25">
      <c r="A38" s="74"/>
      <c r="B38" s="123" t="s">
        <v>40</v>
      </c>
      <c r="C38" s="124"/>
      <c r="D38" s="125"/>
      <c r="E38" s="126"/>
      <c r="F38" s="127">
        <f>'[1]PROGRAMAS ESPECIAIS'!C39</f>
        <v>8800000</v>
      </c>
      <c r="G38" s="128">
        <f>'[1]PROGRAMAS ESPECIAIS'!D39</f>
        <v>6779403.7299999995</v>
      </c>
      <c r="H38" s="35">
        <f>(G38*100)/F38</f>
        <v>77.038678750000003</v>
      </c>
      <c r="I38" s="49">
        <f t="shared" si="12"/>
        <v>8800000</v>
      </c>
      <c r="J38" s="49">
        <f t="shared" si="12"/>
        <v>6779403.7299999995</v>
      </c>
      <c r="K38" s="35">
        <f>(J38*100)/I38</f>
        <v>77.038678750000003</v>
      </c>
    </row>
    <row r="39" spans="1:11" ht="24.95" customHeight="1" thickBot="1" x14ac:dyDescent="0.3">
      <c r="A39" s="74"/>
      <c r="B39" s="99" t="s">
        <v>41</v>
      </c>
      <c r="C39" s="129"/>
      <c r="D39" s="130"/>
      <c r="E39" s="131"/>
      <c r="F39" s="72">
        <f>'[1]PROGRAMAS ESPECIAIS'!C40</f>
        <v>900000</v>
      </c>
      <c r="G39" s="120">
        <f>'[1]PROGRAMAS ESPECIAIS'!D40</f>
        <v>0</v>
      </c>
      <c r="H39" s="71">
        <f>(G39*100)/F39</f>
        <v>0</v>
      </c>
      <c r="I39" s="73">
        <f t="shared" si="12"/>
        <v>900000</v>
      </c>
      <c r="J39" s="73">
        <f t="shared" si="12"/>
        <v>0</v>
      </c>
      <c r="K39" s="71">
        <f>(J39*100)/I39</f>
        <v>0</v>
      </c>
    </row>
    <row r="40" spans="1:11" ht="24" customHeight="1" thickBot="1" x14ac:dyDescent="0.3">
      <c r="A40" s="74"/>
      <c r="B40" s="132" t="s">
        <v>2</v>
      </c>
      <c r="C40" s="104" t="s">
        <v>3</v>
      </c>
      <c r="D40" s="105"/>
      <c r="E40" s="106"/>
      <c r="F40" s="107" t="s">
        <v>4</v>
      </c>
      <c r="G40" s="107"/>
      <c r="H40" s="108"/>
      <c r="I40" s="107" t="s">
        <v>5</v>
      </c>
      <c r="J40" s="107"/>
      <c r="K40" s="108"/>
    </row>
    <row r="41" spans="1:11" ht="53.25" customHeight="1" thickBot="1" x14ac:dyDescent="0.3">
      <c r="A41" s="74"/>
      <c r="B41" s="133" t="s">
        <v>42</v>
      </c>
      <c r="C41" s="134" t="s">
        <v>6</v>
      </c>
      <c r="D41" s="135" t="s">
        <v>7</v>
      </c>
      <c r="E41" s="136" t="s">
        <v>8</v>
      </c>
      <c r="F41" s="134" t="s">
        <v>6</v>
      </c>
      <c r="G41" s="135" t="s">
        <v>7</v>
      </c>
      <c r="H41" s="136" t="s">
        <v>8</v>
      </c>
      <c r="I41" s="134" t="s">
        <v>6</v>
      </c>
      <c r="J41" s="135" t="s">
        <v>7</v>
      </c>
      <c r="K41" s="136" t="s">
        <v>8</v>
      </c>
    </row>
    <row r="42" spans="1:11" ht="27" customHeight="1" x14ac:dyDescent="0.25">
      <c r="A42" s="74"/>
      <c r="B42" s="101" t="s">
        <v>43</v>
      </c>
      <c r="C42" s="83">
        <f>SUM(C43:C58)</f>
        <v>11549703.669999998</v>
      </c>
      <c r="D42" s="84">
        <f>SUM(D43:D58)</f>
        <v>7852425.3000000007</v>
      </c>
      <c r="E42" s="97">
        <f t="shared" ref="E42:E58" si="13">(D42*100)/C42</f>
        <v>67.988110555567204</v>
      </c>
      <c r="F42" s="86">
        <f>SUM(F43:F58)</f>
        <v>9610836.3100000005</v>
      </c>
      <c r="G42" s="84">
        <f>SUM(G43:G58)</f>
        <v>9360387.2299999986</v>
      </c>
      <c r="H42" s="97">
        <f t="shared" ref="H42:H58" si="14">(G42*100)/F42</f>
        <v>97.394096913924017</v>
      </c>
      <c r="I42" s="86">
        <f>C42+F42</f>
        <v>21160539.979999997</v>
      </c>
      <c r="J42" s="84">
        <f>D42+G42</f>
        <v>17212812.530000001</v>
      </c>
      <c r="K42" s="97">
        <f t="shared" ref="K42:K58" si="15">(J42*100)/I42</f>
        <v>81.34391913565905</v>
      </c>
    </row>
    <row r="43" spans="1:11" ht="15.75" x14ac:dyDescent="0.25">
      <c r="A43" s="74"/>
      <c r="B43" s="47" t="s">
        <v>44</v>
      </c>
      <c r="C43" s="48">
        <f>[1]GERAL!C57</f>
        <v>1805364</v>
      </c>
      <c r="D43" s="49">
        <f>[1]GERAL!D57</f>
        <v>816657.3600000001</v>
      </c>
      <c r="E43" s="35">
        <f t="shared" si="13"/>
        <v>45.235052875763564</v>
      </c>
      <c r="F43" s="137">
        <f>[1]GERAL!I57</f>
        <v>1540047.31</v>
      </c>
      <c r="G43" s="49">
        <f>[1]GERAL!J57</f>
        <v>1652416.87</v>
      </c>
      <c r="H43" s="35">
        <f t="shared" si="14"/>
        <v>107.29650052114307</v>
      </c>
      <c r="I43" s="137">
        <f t="shared" ref="I43:J58" si="16">C43+F43</f>
        <v>3345411.31</v>
      </c>
      <c r="J43" s="49">
        <f t="shared" si="16"/>
        <v>2469074.2300000004</v>
      </c>
      <c r="K43" s="35">
        <f t="shared" si="15"/>
        <v>73.804803093106074</v>
      </c>
    </row>
    <row r="44" spans="1:11" ht="15.75" x14ac:dyDescent="0.25">
      <c r="A44" s="74"/>
      <c r="B44" s="47" t="s">
        <v>45</v>
      </c>
      <c r="C44" s="48">
        <f>[1]GERAL!C58</f>
        <v>1805364</v>
      </c>
      <c r="D44" s="49">
        <f>[1]GERAL!D58</f>
        <v>1354683.6199999999</v>
      </c>
      <c r="E44" s="35">
        <f t="shared" si="13"/>
        <v>75.036592066752192</v>
      </c>
      <c r="F44" s="137">
        <f>[1]GERAL!I58</f>
        <v>1266519.6199999999</v>
      </c>
      <c r="G44" s="49">
        <f>[1]GERAL!J58</f>
        <v>1265693.58</v>
      </c>
      <c r="H44" s="35">
        <f t="shared" si="14"/>
        <v>99.934778744288238</v>
      </c>
      <c r="I44" s="137">
        <f t="shared" si="16"/>
        <v>3071883.62</v>
      </c>
      <c r="J44" s="49">
        <f t="shared" si="16"/>
        <v>2620377.2000000002</v>
      </c>
      <c r="K44" s="35">
        <f t="shared" si="15"/>
        <v>85.30196856871811</v>
      </c>
    </row>
    <row r="45" spans="1:11" ht="15.75" x14ac:dyDescent="0.25">
      <c r="A45" s="74"/>
      <c r="B45" s="47" t="s">
        <v>46</v>
      </c>
      <c r="C45" s="48">
        <f>[1]GERAL!C59</f>
        <v>1229580</v>
      </c>
      <c r="D45" s="49">
        <f>[1]GERAL!D59</f>
        <v>1090675.74</v>
      </c>
      <c r="E45" s="35">
        <f t="shared" si="13"/>
        <v>88.703113258185724</v>
      </c>
      <c r="F45" s="137">
        <f>[1]GERAL!I59</f>
        <v>1006872.5599999999</v>
      </c>
      <c r="G45" s="49">
        <f>[1]GERAL!J59</f>
        <v>1082905.56</v>
      </c>
      <c r="H45" s="35">
        <f t="shared" si="14"/>
        <v>107.55140253300776</v>
      </c>
      <c r="I45" s="137">
        <f t="shared" si="16"/>
        <v>2236452.56</v>
      </c>
      <c r="J45" s="49">
        <f t="shared" si="16"/>
        <v>2173581.2999999998</v>
      </c>
      <c r="K45" s="35">
        <f t="shared" si="15"/>
        <v>97.188795276748436</v>
      </c>
    </row>
    <row r="46" spans="1:11" ht="15.75" x14ac:dyDescent="0.25">
      <c r="A46" s="74"/>
      <c r="B46" s="47" t="s">
        <v>47</v>
      </c>
      <c r="C46" s="48">
        <f>[1]GERAL!C60</f>
        <v>778932</v>
      </c>
      <c r="D46" s="49">
        <f>[1]GERAL!D60</f>
        <v>562168.31000000006</v>
      </c>
      <c r="E46" s="35">
        <f t="shared" si="13"/>
        <v>72.171679941252904</v>
      </c>
      <c r="F46" s="137">
        <f>[1]GERAL!I60</f>
        <v>614870.16999999993</v>
      </c>
      <c r="G46" s="49">
        <f>[1]GERAL!J60</f>
        <v>505428</v>
      </c>
      <c r="H46" s="35">
        <f t="shared" si="14"/>
        <v>82.200767684013698</v>
      </c>
      <c r="I46" s="137">
        <f t="shared" si="16"/>
        <v>1393802.17</v>
      </c>
      <c r="J46" s="49">
        <f t="shared" si="16"/>
        <v>1067596.31</v>
      </c>
      <c r="K46" s="35">
        <f t="shared" si="15"/>
        <v>76.595971291966066</v>
      </c>
    </row>
    <row r="47" spans="1:11" ht="15.75" x14ac:dyDescent="0.25">
      <c r="A47" s="74"/>
      <c r="B47" s="47" t="s">
        <v>48</v>
      </c>
      <c r="C47" s="48">
        <f>[1]GERAL!C61</f>
        <v>701415</v>
      </c>
      <c r="D47" s="49">
        <f>[1]GERAL!D61</f>
        <v>525161.39999999991</v>
      </c>
      <c r="E47" s="35">
        <f t="shared" si="13"/>
        <v>74.87170933042492</v>
      </c>
      <c r="F47" s="137">
        <f>[1]GERAL!I61</f>
        <v>653700.80000000005</v>
      </c>
      <c r="G47" s="49">
        <f>[1]GERAL!J61</f>
        <v>457174.26</v>
      </c>
      <c r="H47" s="35">
        <f t="shared" si="14"/>
        <v>69.936316431003291</v>
      </c>
      <c r="I47" s="137">
        <f t="shared" si="16"/>
        <v>1355115.8</v>
      </c>
      <c r="J47" s="49">
        <f t="shared" si="16"/>
        <v>982335.65999999992</v>
      </c>
      <c r="K47" s="35">
        <f t="shared" si="15"/>
        <v>72.49090151557526</v>
      </c>
    </row>
    <row r="48" spans="1:11" ht="15.75" x14ac:dyDescent="0.25">
      <c r="A48" s="74"/>
      <c r="B48" s="47" t="s">
        <v>49</v>
      </c>
      <c r="C48" s="48">
        <f>[1]GERAL!C62</f>
        <v>427680</v>
      </c>
      <c r="D48" s="49">
        <f>[1]GERAL!D62</f>
        <v>385363.48</v>
      </c>
      <c r="E48" s="35">
        <f t="shared" si="13"/>
        <v>90.105564908342686</v>
      </c>
      <c r="F48" s="137">
        <f>[1]GERAL!I62</f>
        <v>322006.36000000004</v>
      </c>
      <c r="G48" s="49">
        <f>[1]GERAL!J62</f>
        <v>371625.48</v>
      </c>
      <c r="H48" s="35">
        <f t="shared" si="14"/>
        <v>115.40936023748101</v>
      </c>
      <c r="I48" s="137">
        <f t="shared" si="16"/>
        <v>749686.3600000001</v>
      </c>
      <c r="J48" s="49">
        <f t="shared" si="16"/>
        <v>756988.96</v>
      </c>
      <c r="K48" s="35">
        <f t="shared" si="15"/>
        <v>100.97408735034207</v>
      </c>
    </row>
    <row r="49" spans="1:11" ht="15.75" x14ac:dyDescent="0.25">
      <c r="A49" s="74"/>
      <c r="B49" s="47" t="s">
        <v>50</v>
      </c>
      <c r="C49" s="48">
        <f>[1]GERAL!C63</f>
        <v>427680</v>
      </c>
      <c r="D49" s="49">
        <f>[1]GERAL!D63</f>
        <v>372831.42000000004</v>
      </c>
      <c r="E49" s="35">
        <f t="shared" si="13"/>
        <v>87.175322671156025</v>
      </c>
      <c r="F49" s="137">
        <f>[1]GERAL!I63</f>
        <v>329365.90000000002</v>
      </c>
      <c r="G49" s="49">
        <f>[1]GERAL!J63</f>
        <v>374422.96</v>
      </c>
      <c r="H49" s="35">
        <f t="shared" si="14"/>
        <v>113.67994075889459</v>
      </c>
      <c r="I49" s="137">
        <f t="shared" si="16"/>
        <v>757045.9</v>
      </c>
      <c r="J49" s="49">
        <f t="shared" si="16"/>
        <v>747254.38000000012</v>
      </c>
      <c r="K49" s="35">
        <f t="shared" si="15"/>
        <v>98.706614750836124</v>
      </c>
    </row>
    <row r="50" spans="1:11" ht="15.75" x14ac:dyDescent="0.25">
      <c r="A50" s="74"/>
      <c r="B50" s="47" t="s">
        <v>51</v>
      </c>
      <c r="C50" s="48">
        <f>[1]GERAL!C64</f>
        <v>897600</v>
      </c>
      <c r="D50" s="49">
        <f>[1]GERAL!D64</f>
        <v>385008.77999999997</v>
      </c>
      <c r="E50" s="35">
        <f t="shared" si="13"/>
        <v>42.893135026737966</v>
      </c>
      <c r="F50" s="137">
        <f>[1]GERAL!I64</f>
        <v>476682</v>
      </c>
      <c r="G50" s="49">
        <f>[1]GERAL!J64</f>
        <v>446446.75</v>
      </c>
      <c r="H50" s="35">
        <f t="shared" si="14"/>
        <v>93.657144595348683</v>
      </c>
      <c r="I50" s="137">
        <f t="shared" si="16"/>
        <v>1374282</v>
      </c>
      <c r="J50" s="49">
        <f t="shared" si="16"/>
        <v>831455.53</v>
      </c>
      <c r="K50" s="35">
        <f t="shared" si="15"/>
        <v>60.501085657819864</v>
      </c>
    </row>
    <row r="51" spans="1:11" ht="15.75" x14ac:dyDescent="0.25">
      <c r="A51" s="74"/>
      <c r="B51" s="47" t="s">
        <v>52</v>
      </c>
      <c r="C51" s="48">
        <f>[1]GERAL!C65</f>
        <v>356400</v>
      </c>
      <c r="D51" s="49">
        <f>[1]GERAL!D65</f>
        <v>289348.12</v>
      </c>
      <c r="E51" s="35">
        <f t="shared" si="13"/>
        <v>81.186341189674522</v>
      </c>
      <c r="F51" s="137">
        <f>[1]GERAL!I65</f>
        <v>331934.64</v>
      </c>
      <c r="G51" s="49">
        <f>[1]GERAL!J65</f>
        <v>318211.83</v>
      </c>
      <c r="H51" s="35">
        <f t="shared" si="14"/>
        <v>95.865809606373105</v>
      </c>
      <c r="I51" s="137">
        <f t="shared" si="16"/>
        <v>688334.64</v>
      </c>
      <c r="J51" s="49">
        <f t="shared" si="16"/>
        <v>607559.94999999995</v>
      </c>
      <c r="K51" s="35">
        <f t="shared" si="15"/>
        <v>88.265200484462028</v>
      </c>
    </row>
    <row r="52" spans="1:11" ht="15.75" x14ac:dyDescent="0.25">
      <c r="A52" s="74"/>
      <c r="B52" s="47" t="s">
        <v>53</v>
      </c>
      <c r="C52" s="48">
        <f>[1]GERAL!C66</f>
        <v>792000</v>
      </c>
      <c r="D52" s="49">
        <f>[1]GERAL!D66</f>
        <v>537471.84</v>
      </c>
      <c r="E52" s="35">
        <f t="shared" si="13"/>
        <v>67.862606060606055</v>
      </c>
      <c r="F52" s="137">
        <f>[1]GERAL!I66</f>
        <v>593855</v>
      </c>
      <c r="G52" s="49">
        <f>[1]GERAL!J66</f>
        <v>463582.35</v>
      </c>
      <c r="H52" s="35">
        <f t="shared" si="14"/>
        <v>78.063222503809854</v>
      </c>
      <c r="I52" s="137">
        <f t="shared" si="16"/>
        <v>1385855</v>
      </c>
      <c r="J52" s="49">
        <f t="shared" si="16"/>
        <v>1001054.19</v>
      </c>
      <c r="K52" s="35">
        <f t="shared" si="15"/>
        <v>72.233688950142692</v>
      </c>
    </row>
    <row r="53" spans="1:11" ht="15.75" x14ac:dyDescent="0.25">
      <c r="A53" s="74"/>
      <c r="B53" s="47" t="s">
        <v>54</v>
      </c>
      <c r="C53" s="48">
        <f>[1]GERAL!C67</f>
        <v>715176</v>
      </c>
      <c r="D53" s="49">
        <f>[1]GERAL!D67</f>
        <v>675990.24</v>
      </c>
      <c r="E53" s="35">
        <f t="shared" si="13"/>
        <v>94.520822846404243</v>
      </c>
      <c r="F53" s="137">
        <f>[1]GERAL!I67</f>
        <v>609726.61</v>
      </c>
      <c r="G53" s="49">
        <f>[1]GERAL!J67</f>
        <v>641594</v>
      </c>
      <c r="H53" s="35">
        <f t="shared" si="14"/>
        <v>105.22650471167725</v>
      </c>
      <c r="I53" s="137">
        <f t="shared" si="16"/>
        <v>1324902.6099999999</v>
      </c>
      <c r="J53" s="49">
        <f t="shared" si="16"/>
        <v>1317584.24</v>
      </c>
      <c r="K53" s="35">
        <f t="shared" si="15"/>
        <v>99.4476295884118</v>
      </c>
    </row>
    <row r="54" spans="1:11" ht="15.75" x14ac:dyDescent="0.25">
      <c r="A54" s="74"/>
      <c r="B54" s="47" t="s">
        <v>55</v>
      </c>
      <c r="C54" s="48">
        <f>[1]GERAL!C68</f>
        <v>382140</v>
      </c>
      <c r="D54" s="49">
        <f>[1]GERAL!D68</f>
        <v>89309</v>
      </c>
      <c r="E54" s="35">
        <f t="shared" si="13"/>
        <v>23.370754173862981</v>
      </c>
      <c r="F54" s="137">
        <f>[1]GERAL!I68</f>
        <v>359375</v>
      </c>
      <c r="G54" s="49">
        <f>[1]GERAL!J68</f>
        <v>364941</v>
      </c>
      <c r="H54" s="35">
        <f t="shared" si="14"/>
        <v>101.5488</v>
      </c>
      <c r="I54" s="137">
        <f t="shared" si="16"/>
        <v>741515</v>
      </c>
      <c r="J54" s="49">
        <f t="shared" si="16"/>
        <v>454250</v>
      </c>
      <c r="K54" s="35">
        <f t="shared" si="15"/>
        <v>61.259718279468387</v>
      </c>
    </row>
    <row r="55" spans="1:11" ht="15.75" x14ac:dyDescent="0.25">
      <c r="A55" s="74"/>
      <c r="B55" s="47" t="s">
        <v>56</v>
      </c>
      <c r="C55" s="48">
        <f>[1]GERAL!C69</f>
        <v>436289.1</v>
      </c>
      <c r="D55" s="49">
        <f>[1]GERAL!D69</f>
        <v>82076</v>
      </c>
      <c r="E55" s="35">
        <f t="shared" si="13"/>
        <v>18.812296708764901</v>
      </c>
      <c r="F55" s="137">
        <f>[1]GERAL!I69</f>
        <v>429408</v>
      </c>
      <c r="G55" s="49">
        <f>[1]GERAL!J69</f>
        <v>421842.24</v>
      </c>
      <c r="H55" s="35">
        <f t="shared" si="14"/>
        <v>98.238095238095241</v>
      </c>
      <c r="I55" s="137">
        <f t="shared" si="16"/>
        <v>865697.1</v>
      </c>
      <c r="J55" s="49">
        <f t="shared" si="16"/>
        <v>503918.24</v>
      </c>
      <c r="K55" s="35">
        <f t="shared" si="15"/>
        <v>58.209533103437685</v>
      </c>
    </row>
    <row r="56" spans="1:11" ht="16.5" thickBot="1" x14ac:dyDescent="0.3">
      <c r="A56" s="74"/>
      <c r="B56" s="93" t="s">
        <v>57</v>
      </c>
      <c r="C56" s="38">
        <f>[1]GERAL!C70</f>
        <v>427680</v>
      </c>
      <c r="D56" s="39">
        <f>[1]GERAL!D70</f>
        <v>332572.5</v>
      </c>
      <c r="E56" s="40">
        <f t="shared" si="13"/>
        <v>77.761994949494948</v>
      </c>
      <c r="F56" s="41">
        <f>[1]GERAL!I70</f>
        <v>660400</v>
      </c>
      <c r="G56" s="39">
        <f>[1]GERAL!J70</f>
        <v>648050</v>
      </c>
      <c r="H56" s="40">
        <f t="shared" si="14"/>
        <v>98.129921259842519</v>
      </c>
      <c r="I56" s="41">
        <f t="shared" si="16"/>
        <v>1088080</v>
      </c>
      <c r="J56" s="39">
        <f t="shared" si="16"/>
        <v>980622.5</v>
      </c>
      <c r="K56" s="40">
        <f t="shared" si="15"/>
        <v>90.124117711932939</v>
      </c>
    </row>
    <row r="57" spans="1:11" ht="24.75" customHeight="1" thickBot="1" x14ac:dyDescent="0.3">
      <c r="A57" s="74"/>
      <c r="B57" s="138" t="s">
        <v>58</v>
      </c>
      <c r="C57" s="139">
        <f>[1]GERAL!C71</f>
        <v>15818.779999999999</v>
      </c>
      <c r="D57" s="140">
        <f>[1]GERAL!D71</f>
        <v>32017.49</v>
      </c>
      <c r="E57" s="141">
        <f t="shared" si="13"/>
        <v>202.40176549645423</v>
      </c>
      <c r="F57" s="142">
        <f>[1]GERAL!I71</f>
        <v>60000</v>
      </c>
      <c r="G57" s="140">
        <f>[1]GERAL!J71</f>
        <v>23071.27</v>
      </c>
      <c r="H57" s="141">
        <f t="shared" si="14"/>
        <v>38.452116666666669</v>
      </c>
      <c r="I57" s="142">
        <f>C57+F57</f>
        <v>75818.78</v>
      </c>
      <c r="J57" s="140">
        <f>D57+G57</f>
        <v>55088.76</v>
      </c>
      <c r="K57" s="141">
        <f t="shared" si="15"/>
        <v>72.658462718603488</v>
      </c>
    </row>
    <row r="58" spans="1:11" ht="24.75" customHeight="1" thickBot="1" x14ac:dyDescent="0.3">
      <c r="A58" s="74"/>
      <c r="B58" s="143" t="s">
        <v>59</v>
      </c>
      <c r="C58" s="144">
        <f>[1]GERAL!C72</f>
        <v>350584.79</v>
      </c>
      <c r="D58" s="145">
        <f>[1]GERAL!D72</f>
        <v>321090</v>
      </c>
      <c r="E58" s="146">
        <f t="shared" si="13"/>
        <v>91.586973867291846</v>
      </c>
      <c r="F58" s="147">
        <f>[1]GERAL!I72</f>
        <v>356072.34</v>
      </c>
      <c r="G58" s="145">
        <f>[1]GERAL!J72</f>
        <v>322981.08</v>
      </c>
      <c r="H58" s="146">
        <f t="shared" si="14"/>
        <v>90.706590688847101</v>
      </c>
      <c r="I58" s="147">
        <f t="shared" si="16"/>
        <v>706657.13</v>
      </c>
      <c r="J58" s="145">
        <f t="shared" si="16"/>
        <v>644071.08000000007</v>
      </c>
      <c r="K58" s="146">
        <f t="shared" si="15"/>
        <v>91.143363967756201</v>
      </c>
    </row>
    <row r="59" spans="1:11" ht="20.100000000000001" customHeight="1" thickBot="1" x14ac:dyDescent="0.3">
      <c r="A59" s="148"/>
      <c r="B59" s="132" t="s">
        <v>2</v>
      </c>
      <c r="C59" s="104" t="s">
        <v>3</v>
      </c>
      <c r="D59" s="105"/>
      <c r="E59" s="106"/>
      <c r="F59" s="107" t="s">
        <v>4</v>
      </c>
      <c r="G59" s="107"/>
      <c r="H59" s="108"/>
      <c r="I59" s="107" t="s">
        <v>5</v>
      </c>
      <c r="J59" s="107"/>
      <c r="K59" s="108"/>
    </row>
    <row r="60" spans="1:11" ht="33.75" customHeight="1" thickBot="1" x14ac:dyDescent="0.3">
      <c r="A60" s="148"/>
      <c r="B60" s="149" t="s">
        <v>60</v>
      </c>
      <c r="C60" s="134" t="s">
        <v>6</v>
      </c>
      <c r="D60" s="135" t="s">
        <v>7</v>
      </c>
      <c r="E60" s="136" t="s">
        <v>8</v>
      </c>
      <c r="F60" s="134" t="s">
        <v>6</v>
      </c>
      <c r="G60" s="135" t="s">
        <v>7</v>
      </c>
      <c r="H60" s="136" t="s">
        <v>8</v>
      </c>
      <c r="I60" s="134" t="s">
        <v>6</v>
      </c>
      <c r="J60" s="135" t="s">
        <v>7</v>
      </c>
      <c r="K60" s="136" t="s">
        <v>8</v>
      </c>
    </row>
    <row r="61" spans="1:11" ht="21" customHeight="1" x14ac:dyDescent="0.25">
      <c r="A61" s="74"/>
      <c r="B61" s="101" t="s">
        <v>61</v>
      </c>
      <c r="C61" s="83">
        <f>SUM(C62:C67)-C63</f>
        <v>58384798</v>
      </c>
      <c r="D61" s="84">
        <f>SUM(D62:D67)-D63</f>
        <v>50994104.390000008</v>
      </c>
      <c r="E61" s="97">
        <f t="shared" ref="E61:E68" si="17">(D61*100)/C61</f>
        <v>87.341407586954418</v>
      </c>
      <c r="F61" s="86">
        <f>SUM(F62:F67)</f>
        <v>60467293.600000001</v>
      </c>
      <c r="G61" s="84">
        <f>SUM(G62:G67)-G63</f>
        <v>60212346.120000012</v>
      </c>
      <c r="H61" s="97">
        <f>(G61*100)/F61</f>
        <v>99.578371273425091</v>
      </c>
      <c r="I61" s="86">
        <f>C61+F61</f>
        <v>118852091.59999999</v>
      </c>
      <c r="J61" s="84">
        <f>D61+G61</f>
        <v>111206450.51000002</v>
      </c>
      <c r="K61" s="97">
        <f>(J61*100)/I61</f>
        <v>93.567095886093796</v>
      </c>
    </row>
    <row r="62" spans="1:11" ht="15.75" x14ac:dyDescent="0.25">
      <c r="A62" s="74"/>
      <c r="B62" s="47" t="s">
        <v>62</v>
      </c>
      <c r="C62" s="48">
        <f>'[1]BOLSA UNIVERSITÁRIA'!C49</f>
        <v>6487200</v>
      </c>
      <c r="D62" s="49">
        <f>'[1]BOLSA UNIVERSITÁRIA'!D49</f>
        <v>7544310.7400000002</v>
      </c>
      <c r="E62" s="35">
        <f t="shared" si="17"/>
        <v>116.29533142187692</v>
      </c>
      <c r="F62" s="137">
        <f>'[1]BOLSA UNIVERSITÁRIA'!F49</f>
        <v>8373120</v>
      </c>
      <c r="G62" s="49">
        <f>'[1]BOLSA UNIVERSITÁRIA'!G49</f>
        <v>10039171.189999999</v>
      </c>
      <c r="H62" s="35">
        <f>(G62*100)/F62</f>
        <v>119.89761510643584</v>
      </c>
      <c r="I62" s="137">
        <f t="shared" ref="I62:J67" si="18">C62+F62</f>
        <v>14860320</v>
      </c>
      <c r="J62" s="49">
        <f t="shared" si="18"/>
        <v>17583481.93</v>
      </c>
      <c r="K62" s="35">
        <f>(J62*100)/I62</f>
        <v>118.32505578614727</v>
      </c>
    </row>
    <row r="63" spans="1:11" ht="15.75" x14ac:dyDescent="0.25">
      <c r="A63" s="74"/>
      <c r="B63" s="47" t="s">
        <v>63</v>
      </c>
      <c r="C63" s="150">
        <f>SUM(C64:C67)</f>
        <v>51897598</v>
      </c>
      <c r="D63" s="151">
        <f>SUM(D64:D67)</f>
        <v>43449793.649999999</v>
      </c>
      <c r="E63" s="35">
        <f t="shared" si="17"/>
        <v>83.722166968112859</v>
      </c>
      <c r="F63" s="137">
        <f>'[1]BOLSA UNIVERSITÁRIA'!F50</f>
        <v>51309000</v>
      </c>
      <c r="G63" s="49">
        <f>SUM(G64:G67)</f>
        <v>50173174.93</v>
      </c>
      <c r="H63" s="35">
        <f>(G63*100)/F63</f>
        <v>97.786304410532267</v>
      </c>
      <c r="I63" s="137">
        <f t="shared" si="18"/>
        <v>103206598</v>
      </c>
      <c r="J63" s="49">
        <f t="shared" si="18"/>
        <v>93622968.579999998</v>
      </c>
      <c r="K63" s="35">
        <f>(J63*100)/I63</f>
        <v>90.714131067473033</v>
      </c>
    </row>
    <row r="64" spans="1:11" ht="15.75" x14ac:dyDescent="0.25">
      <c r="A64" s="74"/>
      <c r="B64" s="152" t="s">
        <v>64</v>
      </c>
      <c r="C64" s="150">
        <f>'[1]BOLSA UNIVERSITÁRIA'!C51</f>
        <v>11589000</v>
      </c>
      <c r="D64" s="151">
        <f>'[1]BOLSA UNIVERSITÁRIA'!D51</f>
        <v>7757357.6499999994</v>
      </c>
      <c r="E64" s="35">
        <f t="shared" si="17"/>
        <v>66.937247821209766</v>
      </c>
      <c r="F64" s="137"/>
      <c r="G64" s="49">
        <f>'[1]BOLSA UNIVERSITÁRIA'!G51</f>
        <v>8376907.0199999996</v>
      </c>
      <c r="H64" s="35"/>
      <c r="I64" s="137"/>
      <c r="J64" s="49"/>
      <c r="K64" s="35"/>
    </row>
    <row r="65" spans="1:11" ht="15.75" x14ac:dyDescent="0.25">
      <c r="A65" s="74"/>
      <c r="B65" s="152" t="s">
        <v>65</v>
      </c>
      <c r="C65" s="150">
        <f>'[1]BOLSA UNIVERSITÁRIA'!C52</f>
        <v>12669600</v>
      </c>
      <c r="D65" s="151">
        <f>'[1]BOLSA UNIVERSITÁRIA'!D52</f>
        <v>16666400.190000001</v>
      </c>
      <c r="E65" s="35">
        <f t="shared" si="17"/>
        <v>131.5463802329987</v>
      </c>
      <c r="F65" s="137"/>
      <c r="G65" s="49">
        <f>'[1]BOLSA UNIVERSITÁRIA'!G52</f>
        <v>18247573.620000001</v>
      </c>
      <c r="H65" s="35"/>
      <c r="I65" s="137"/>
      <c r="J65" s="49"/>
      <c r="K65" s="35"/>
    </row>
    <row r="66" spans="1:11" ht="15.75" x14ac:dyDescent="0.25">
      <c r="A66" s="74"/>
      <c r="B66" s="153" t="s">
        <v>66</v>
      </c>
      <c r="C66" s="150">
        <f>'[1]BOLSA UNIVERSITÁRIA'!C53</f>
        <v>26663400</v>
      </c>
      <c r="D66" s="151">
        <f>'[1]BOLSA UNIVERSITÁRIA'!D53</f>
        <v>18228562.02</v>
      </c>
      <c r="E66" s="35">
        <f t="shared" si="17"/>
        <v>68.365482346587456</v>
      </c>
      <c r="F66" s="137"/>
      <c r="G66" s="49">
        <f>'[1]BOLSA UNIVERSITÁRIA'!G53</f>
        <v>22857166.32</v>
      </c>
      <c r="H66" s="35"/>
      <c r="I66" s="137"/>
      <c r="J66" s="49"/>
      <c r="K66" s="35"/>
    </row>
    <row r="67" spans="1:11" ht="16.5" thickBot="1" x14ac:dyDescent="0.3">
      <c r="A67" s="74"/>
      <c r="B67" s="93" t="s">
        <v>58</v>
      </c>
      <c r="C67" s="154">
        <f>'[1]BOLSA UNIVERSITÁRIA'!C54</f>
        <v>975598</v>
      </c>
      <c r="D67" s="155">
        <f>'[1]BOLSA UNIVERSITÁRIA'!D54</f>
        <v>797473.78999999992</v>
      </c>
      <c r="E67" s="40">
        <f t="shared" si="17"/>
        <v>81.742048466684011</v>
      </c>
      <c r="F67" s="41">
        <f>'[1]BOLSA UNIVERSITÁRIA'!F54</f>
        <v>785173.6</v>
      </c>
      <c r="G67" s="39">
        <f>'[1]BOLSA UNIVERSITÁRIA'!G54</f>
        <v>691527.97</v>
      </c>
      <c r="H67" s="40">
        <f>(G67*100)/F67</f>
        <v>88.073257939390729</v>
      </c>
      <c r="I67" s="41">
        <f t="shared" si="18"/>
        <v>1760771.6</v>
      </c>
      <c r="J67" s="39">
        <f t="shared" si="18"/>
        <v>1489001.7599999998</v>
      </c>
      <c r="K67" s="40">
        <f>(J67*100)/I67</f>
        <v>84.565298531620996</v>
      </c>
    </row>
    <row r="68" spans="1:11" ht="27.75" customHeight="1" thickBot="1" x14ac:dyDescent="0.3">
      <c r="A68" s="156"/>
      <c r="B68" s="157" t="s">
        <v>67</v>
      </c>
      <c r="C68" s="158">
        <f>[1]GERAL!C86</f>
        <v>1648360.17</v>
      </c>
      <c r="D68" s="159">
        <f>[1]GERAL!D86</f>
        <v>870575.19</v>
      </c>
      <c r="E68" s="27">
        <f t="shared" si="17"/>
        <v>52.814621818968121</v>
      </c>
      <c r="F68" s="160">
        <f>[1]GERAL!I86</f>
        <v>1897874.0200000003</v>
      </c>
      <c r="G68" s="161">
        <f>[1]GERAL!J86</f>
        <v>857566.84000000008</v>
      </c>
      <c r="H68" s="27">
        <f>(G68*100)/F68</f>
        <v>45.185656738164319</v>
      </c>
      <c r="I68" s="162">
        <f>C68+F68</f>
        <v>3546234.1900000004</v>
      </c>
      <c r="J68" s="161">
        <f>D68+G68</f>
        <v>1728142.03</v>
      </c>
      <c r="K68" s="27">
        <f>(J68*100)/I68</f>
        <v>48.731751413180071</v>
      </c>
    </row>
    <row r="69" spans="1:11" x14ac:dyDescent="0.25">
      <c r="A69" s="163" t="s">
        <v>68</v>
      </c>
    </row>
    <row r="70" spans="1:11" ht="16.5" customHeight="1" x14ac:dyDescent="0.25">
      <c r="B70" s="6" t="s">
        <v>69</v>
      </c>
    </row>
    <row r="79" spans="1:11" x14ac:dyDescent="0.25">
      <c r="E79" s="164"/>
    </row>
    <row r="90" ht="31.5" customHeight="1" x14ac:dyDescent="0.25"/>
    <row r="91" ht="31.5" customHeight="1" x14ac:dyDescent="0.25"/>
  </sheetData>
  <mergeCells count="49">
    <mergeCell ref="A61:A67"/>
    <mergeCell ref="A40:A58"/>
    <mergeCell ref="C40:E40"/>
    <mergeCell ref="F40:H40"/>
    <mergeCell ref="I40:K40"/>
    <mergeCell ref="C59:E59"/>
    <mergeCell ref="F59:H59"/>
    <mergeCell ref="I59:K59"/>
    <mergeCell ref="H31:H32"/>
    <mergeCell ref="I31:I32"/>
    <mergeCell ref="J31:J32"/>
    <mergeCell ref="K31:K32"/>
    <mergeCell ref="C33:E33"/>
    <mergeCell ref="F33:H33"/>
    <mergeCell ref="I33:K33"/>
    <mergeCell ref="G23:G25"/>
    <mergeCell ref="H23:H25"/>
    <mergeCell ref="I23:I25"/>
    <mergeCell ref="J23:J25"/>
    <mergeCell ref="K23:K25"/>
    <mergeCell ref="C31:C32"/>
    <mergeCell ref="D31:D32"/>
    <mergeCell ref="E31:E32"/>
    <mergeCell ref="F31:F32"/>
    <mergeCell ref="G31:G32"/>
    <mergeCell ref="J15:J16"/>
    <mergeCell ref="K15:K16"/>
    <mergeCell ref="A20:A39"/>
    <mergeCell ref="C20:E20"/>
    <mergeCell ref="F20:H20"/>
    <mergeCell ref="I20:K20"/>
    <mergeCell ref="C23:C25"/>
    <mergeCell ref="D23:D25"/>
    <mergeCell ref="E23:E25"/>
    <mergeCell ref="F23:F25"/>
    <mergeCell ref="A11:A19"/>
    <mergeCell ref="E15:E16"/>
    <mergeCell ref="F15:F16"/>
    <mergeCell ref="G15:G16"/>
    <mergeCell ref="H15:H16"/>
    <mergeCell ref="I15:I16"/>
    <mergeCell ref="A1:K1"/>
    <mergeCell ref="A2:K2"/>
    <mergeCell ref="A3:K3"/>
    <mergeCell ref="A4:A10"/>
    <mergeCell ref="B4:B5"/>
    <mergeCell ref="C4:E4"/>
    <mergeCell ref="F4:H4"/>
    <mergeCell ref="I4:K4"/>
  </mergeCells>
  <printOptions horizontalCentered="1" verticalCentered="1"/>
  <pageMargins left="0.23622047244094491" right="0.23622047244094491" top="0.9055118110236221" bottom="0.74803149606299213" header="0.31496062992125984" footer="0.31496062992125984"/>
  <pageSetup paperSize="9" scale="75" fitToHeight="3" orientation="landscape" r:id="rId1"/>
  <headerFooter>
    <oddHeader>&amp;C&amp;G
&amp;"-,Negrito"Organização das Voluntárias de Goiás</oddHeader>
    <oddFooter>&amp;C&amp;P</oddFooter>
  </headerFooter>
  <rowBreaks count="2" manualBreakCount="2">
    <brk id="19" max="10" man="1"/>
    <brk id="39" max="10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A766B-D22F-41F8-91E1-9155B1967702}">
  <dimension ref="A1:L36"/>
  <sheetViews>
    <sheetView view="pageBreakPreview" zoomScale="90" zoomScaleNormal="100" zoomScaleSheetLayoutView="90" workbookViewId="0">
      <selection activeCell="B40" sqref="B40"/>
    </sheetView>
  </sheetViews>
  <sheetFormatPr defaultColWidth="8.85546875" defaultRowHeight="12.75" x14ac:dyDescent="0.2"/>
  <cols>
    <col min="1" max="1" width="5.5703125" style="168" customWidth="1"/>
    <col min="2" max="2" width="52.5703125" style="168" customWidth="1"/>
    <col min="3" max="3" width="17.85546875" style="168" bestFit="1" customWidth="1"/>
    <col min="4" max="4" width="16.5703125" style="168" bestFit="1" customWidth="1"/>
    <col min="5" max="6" width="17.85546875" style="168" bestFit="1" customWidth="1"/>
    <col min="7" max="7" width="8.28515625" style="168" customWidth="1"/>
    <col min="8" max="8" width="17.85546875" style="168" bestFit="1" customWidth="1"/>
    <col min="9" max="9" width="16.5703125" style="168" bestFit="1" customWidth="1"/>
    <col min="10" max="11" width="17.85546875" style="168" bestFit="1" customWidth="1"/>
    <col min="12" max="12" width="10" style="168" customWidth="1"/>
    <col min="13" max="13" width="21.85546875" style="168" bestFit="1" customWidth="1"/>
    <col min="14" max="14" width="20.140625" style="168" bestFit="1" customWidth="1"/>
    <col min="15" max="15" width="20.42578125" style="168" bestFit="1" customWidth="1"/>
    <col min="16" max="16" width="21.28515625" style="168" bestFit="1" customWidth="1"/>
    <col min="17" max="17" width="11.85546875" style="168" bestFit="1" customWidth="1"/>
    <col min="18" max="16384" width="8.85546875" style="168"/>
  </cols>
  <sheetData>
    <row r="1" spans="1:12" s="6" customFormat="1" ht="24.95" customHeight="1" thickBot="1" x14ac:dyDescent="0.3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7"/>
    </row>
    <row r="2" spans="1:12" ht="27" customHeight="1" thickBot="1" x14ac:dyDescent="0.25">
      <c r="A2" s="165" t="s">
        <v>70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7"/>
    </row>
    <row r="3" spans="1:12" ht="18" customHeight="1" thickBot="1" x14ac:dyDescent="0.35">
      <c r="A3" s="169">
        <v>2018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1"/>
    </row>
    <row r="4" spans="1:12" ht="18" customHeight="1" x14ac:dyDescent="0.2">
      <c r="A4" s="172"/>
      <c r="B4" s="173" t="s">
        <v>2</v>
      </c>
      <c r="C4" s="174" t="s">
        <v>3</v>
      </c>
      <c r="D4" s="175"/>
      <c r="E4" s="175"/>
      <c r="F4" s="175"/>
      <c r="G4" s="176"/>
      <c r="H4" s="174" t="s">
        <v>4</v>
      </c>
      <c r="I4" s="175"/>
      <c r="J4" s="175"/>
      <c r="K4" s="175"/>
      <c r="L4" s="176"/>
    </row>
    <row r="5" spans="1:12" ht="18" customHeight="1" thickBot="1" x14ac:dyDescent="0.25">
      <c r="A5" s="177"/>
      <c r="B5" s="178"/>
      <c r="C5" s="179" t="s">
        <v>6</v>
      </c>
      <c r="D5" s="180" t="s">
        <v>71</v>
      </c>
      <c r="E5" s="180" t="s">
        <v>72</v>
      </c>
      <c r="F5" s="180" t="s">
        <v>73</v>
      </c>
      <c r="G5" s="181" t="s">
        <v>8</v>
      </c>
      <c r="H5" s="179" t="s">
        <v>6</v>
      </c>
      <c r="I5" s="180" t="s">
        <v>71</v>
      </c>
      <c r="J5" s="180" t="s">
        <v>72</v>
      </c>
      <c r="K5" s="180" t="s">
        <v>73</v>
      </c>
      <c r="L5" s="181" t="s">
        <v>8</v>
      </c>
    </row>
    <row r="6" spans="1:12" ht="24.95" customHeight="1" x14ac:dyDescent="0.2">
      <c r="A6" s="182"/>
      <c r="B6" s="183" t="s">
        <v>74</v>
      </c>
      <c r="C6" s="184">
        <f>[1]GERAL!E7</f>
        <v>2136729.7999999998</v>
      </c>
      <c r="D6" s="185"/>
      <c r="E6" s="185">
        <f>[1]GERAL!F7</f>
        <v>1693206.83</v>
      </c>
      <c r="F6" s="186">
        <f>E6+D6</f>
        <v>1693206.83</v>
      </c>
      <c r="G6" s="32">
        <f>(F6*100)/C6</f>
        <v>79.242908017663254</v>
      </c>
      <c r="H6" s="184">
        <f>[1]GERAL!K7</f>
        <v>2070667.1900000002</v>
      </c>
      <c r="I6" s="185"/>
      <c r="J6" s="185">
        <f>[1]GERAL!L7</f>
        <v>1911063.17</v>
      </c>
      <c r="K6" s="186">
        <f>J6+I6</f>
        <v>1911063.17</v>
      </c>
      <c r="L6" s="32">
        <f>(K6*100)/H6</f>
        <v>92.292145219145524</v>
      </c>
    </row>
    <row r="7" spans="1:12" ht="24.95" customHeight="1" x14ac:dyDescent="0.2">
      <c r="A7" s="182"/>
      <c r="B7" s="187" t="s">
        <v>11</v>
      </c>
      <c r="C7" s="188">
        <f>[1]GERAL!E8</f>
        <v>1025623.0499999999</v>
      </c>
      <c r="D7" s="189">
        <v>22802.379999999997</v>
      </c>
      <c r="E7" s="189">
        <f>[1]GERAL!F8</f>
        <v>816002.6399999999</v>
      </c>
      <c r="F7" s="190">
        <f t="shared" ref="F7:F16" si="0">E7+D7</f>
        <v>838805.0199999999</v>
      </c>
      <c r="G7" s="191">
        <f t="shared" ref="G7:G18" si="1">(F7*100)/C7</f>
        <v>81.78492283300379</v>
      </c>
      <c r="H7" s="188">
        <f>[1]GERAL!K8</f>
        <v>983633.27999999991</v>
      </c>
      <c r="I7" s="189">
        <v>19018.8</v>
      </c>
      <c r="J7" s="189">
        <f>[1]GERAL!L8</f>
        <v>821569.51</v>
      </c>
      <c r="K7" s="190">
        <f t="shared" ref="K7:K17" si="2">J7+I7</f>
        <v>840588.31</v>
      </c>
      <c r="L7" s="191">
        <f t="shared" ref="L7:L17" si="3">(K7*100)/H7</f>
        <v>85.457489807583585</v>
      </c>
    </row>
    <row r="8" spans="1:12" ht="27.95" customHeight="1" x14ac:dyDescent="0.2">
      <c r="A8" s="182"/>
      <c r="B8" s="192" t="s">
        <v>75</v>
      </c>
      <c r="C8" s="188">
        <f>[1]GERAL!E9</f>
        <v>776063.21000000008</v>
      </c>
      <c r="D8" s="189"/>
      <c r="E8" s="189">
        <f>[1]GERAL!F9</f>
        <v>507418.38000000012</v>
      </c>
      <c r="F8" s="190">
        <f t="shared" si="0"/>
        <v>507418.38000000012</v>
      </c>
      <c r="G8" s="191">
        <f t="shared" si="1"/>
        <v>65.383640592884191</v>
      </c>
      <c r="H8" s="188">
        <f>[1]GERAL!K9</f>
        <v>634864.55000000005</v>
      </c>
      <c r="I8" s="189"/>
      <c r="J8" s="189">
        <f>[1]GERAL!L9</f>
        <v>583683.92999999993</v>
      </c>
      <c r="K8" s="190">
        <f t="shared" si="2"/>
        <v>583683.92999999993</v>
      </c>
      <c r="L8" s="191">
        <f t="shared" si="3"/>
        <v>91.938340233361572</v>
      </c>
    </row>
    <row r="9" spans="1:12" ht="27.95" customHeight="1" x14ac:dyDescent="0.2">
      <c r="A9" s="182"/>
      <c r="B9" s="187" t="s">
        <v>76</v>
      </c>
      <c r="C9" s="188">
        <f>[1]GERAL!E10</f>
        <v>606697.21</v>
      </c>
      <c r="D9" s="189">
        <v>16827.760000000002</v>
      </c>
      <c r="E9" s="189">
        <f>[1]GERAL!F10</f>
        <v>398151.91000000003</v>
      </c>
      <c r="F9" s="190">
        <f t="shared" si="0"/>
        <v>414979.67000000004</v>
      </c>
      <c r="G9" s="191">
        <f t="shared" si="1"/>
        <v>68.399798640906909</v>
      </c>
      <c r="H9" s="188">
        <f>[1]GERAL!K10</f>
        <v>519161.28</v>
      </c>
      <c r="I9" s="189">
        <v>19753.949999999997</v>
      </c>
      <c r="J9" s="189">
        <f>[1]GERAL!L10</f>
        <v>453853.67999999993</v>
      </c>
      <c r="K9" s="190">
        <f t="shared" si="2"/>
        <v>473607.62999999995</v>
      </c>
      <c r="L9" s="191">
        <f t="shared" si="3"/>
        <v>91.225530147394636</v>
      </c>
    </row>
    <row r="10" spans="1:12" ht="24.95" customHeight="1" x14ac:dyDescent="0.2">
      <c r="A10" s="182"/>
      <c r="B10" s="187" t="s">
        <v>77</v>
      </c>
      <c r="C10" s="188">
        <f>[1]GASB!C92</f>
        <v>2213121.67</v>
      </c>
      <c r="D10" s="189">
        <v>14980.550000000001</v>
      </c>
      <c r="E10" s="189">
        <f>[1]GASB!D92</f>
        <v>1211912.77</v>
      </c>
      <c r="F10" s="190">
        <f t="shared" si="0"/>
        <v>1226893.32</v>
      </c>
      <c r="G10" s="191">
        <f t="shared" si="1"/>
        <v>55.437228627380442</v>
      </c>
      <c r="H10" s="188">
        <f>[1]GASB!F92</f>
        <v>1463172.18</v>
      </c>
      <c r="I10" s="189">
        <v>11826.75</v>
      </c>
      <c r="J10" s="189">
        <f>[1]GASB!G92</f>
        <v>1192614.45123</v>
      </c>
      <c r="K10" s="190">
        <f t="shared" si="2"/>
        <v>1204441.20123</v>
      </c>
      <c r="L10" s="191">
        <f t="shared" si="3"/>
        <v>82.317120137563037</v>
      </c>
    </row>
    <row r="11" spans="1:12" ht="24.95" customHeight="1" x14ac:dyDescent="0.2">
      <c r="A11" s="182"/>
      <c r="B11" s="187" t="s">
        <v>24</v>
      </c>
      <c r="C11" s="193">
        <f>[1]GERAL!E15</f>
        <v>831132.45</v>
      </c>
      <c r="D11" s="194">
        <v>49876.399999999994</v>
      </c>
      <c r="E11" s="194">
        <f>[1]GERAL!F15</f>
        <v>527143.55000000005</v>
      </c>
      <c r="F11" s="195">
        <f t="shared" si="0"/>
        <v>577019.95000000007</v>
      </c>
      <c r="G11" s="191">
        <f t="shared" si="1"/>
        <v>69.425751575455891</v>
      </c>
      <c r="H11" s="193">
        <f>[1]GERAL!K15</f>
        <v>720066</v>
      </c>
      <c r="I11" s="194">
        <v>61305.210000000006</v>
      </c>
      <c r="J11" s="194">
        <f>[1]GERAL!L15</f>
        <v>588031.99000000011</v>
      </c>
      <c r="K11" s="195">
        <f t="shared" si="2"/>
        <v>649337.20000000007</v>
      </c>
      <c r="L11" s="191">
        <f t="shared" si="3"/>
        <v>90.177455955426325</v>
      </c>
    </row>
    <row r="12" spans="1:12" ht="27.95" customHeight="1" x14ac:dyDescent="0.2">
      <c r="A12" s="182"/>
      <c r="B12" s="187" t="s">
        <v>28</v>
      </c>
      <c r="C12" s="193">
        <f>[1]GERAL!E14</f>
        <v>406203.23</v>
      </c>
      <c r="D12" s="194">
        <v>22990</v>
      </c>
      <c r="E12" s="194">
        <f>[1]GERAL!F14</f>
        <v>378716.79</v>
      </c>
      <c r="F12" s="195">
        <f t="shared" si="0"/>
        <v>401706.79</v>
      </c>
      <c r="G12" s="191">
        <f t="shared" si="1"/>
        <v>98.893056561859453</v>
      </c>
      <c r="H12" s="193">
        <f>[1]GERAL!K14</f>
        <v>484594.2</v>
      </c>
      <c r="I12" s="194">
        <v>210019.33000000002</v>
      </c>
      <c r="J12" s="194">
        <f>[1]GERAL!L14</f>
        <v>381004.26</v>
      </c>
      <c r="K12" s="195">
        <f t="shared" si="2"/>
        <v>591023.59000000008</v>
      </c>
      <c r="L12" s="191">
        <f t="shared" si="3"/>
        <v>121.96258023723769</v>
      </c>
    </row>
    <row r="13" spans="1:12" ht="24.95" customHeight="1" x14ac:dyDescent="0.2">
      <c r="A13" s="182"/>
      <c r="B13" s="187" t="s">
        <v>78</v>
      </c>
      <c r="C13" s="193">
        <f>'[1]CIGO - CGV'!C38</f>
        <v>1258741.8400000001</v>
      </c>
      <c r="D13" s="194"/>
      <c r="E13" s="194">
        <f>'[1]CIGO - CGV'!D38</f>
        <v>890917.98000000021</v>
      </c>
      <c r="F13" s="195">
        <f t="shared" si="0"/>
        <v>890917.98000000021</v>
      </c>
      <c r="G13" s="191">
        <f t="shared" si="1"/>
        <v>70.778451282750723</v>
      </c>
      <c r="H13" s="193">
        <f>[1]GERAL!K40</f>
        <v>1131211.02</v>
      </c>
      <c r="I13" s="194"/>
      <c r="J13" s="194">
        <f>[1]GERAL!L40</f>
        <v>957310.89999999991</v>
      </c>
      <c r="K13" s="195">
        <f t="shared" si="2"/>
        <v>957310.89999999991</v>
      </c>
      <c r="L13" s="191">
        <f t="shared" si="3"/>
        <v>84.627083990041029</v>
      </c>
    </row>
    <row r="14" spans="1:12" ht="24.95" customHeight="1" x14ac:dyDescent="0.2">
      <c r="A14" s="182"/>
      <c r="B14" s="187" t="s">
        <v>32</v>
      </c>
      <c r="C14" s="193">
        <f>'[1]CIGO - CGV'!C93</f>
        <v>341680.67</v>
      </c>
      <c r="D14" s="194"/>
      <c r="E14" s="194">
        <f>'[1]CIGO - CGV'!D93</f>
        <v>276901.15100000001</v>
      </c>
      <c r="F14" s="195">
        <f t="shared" si="0"/>
        <v>276901.15100000001</v>
      </c>
      <c r="G14" s="191">
        <f t="shared" si="1"/>
        <v>81.040917825406993</v>
      </c>
      <c r="H14" s="193">
        <f>[1]GERAL!K41</f>
        <v>330532.44</v>
      </c>
      <c r="I14" s="194"/>
      <c r="J14" s="194">
        <f>[1]GERAL!L41</f>
        <v>331081.09000000003</v>
      </c>
      <c r="K14" s="195">
        <f t="shared" si="2"/>
        <v>331081.09000000003</v>
      </c>
      <c r="L14" s="191">
        <f t="shared" si="3"/>
        <v>100.16598975882671</v>
      </c>
    </row>
    <row r="15" spans="1:12" ht="24.95" customHeight="1" x14ac:dyDescent="0.2">
      <c r="A15" s="182"/>
      <c r="B15" s="187" t="s">
        <v>43</v>
      </c>
      <c r="C15" s="193">
        <f>[1]GERAL!E56</f>
        <v>511610.23</v>
      </c>
      <c r="D15" s="194">
        <v>49071.42</v>
      </c>
      <c r="E15" s="194">
        <f>[1]GERAL!F56</f>
        <v>430847.44999999995</v>
      </c>
      <c r="F15" s="195">
        <f t="shared" si="0"/>
        <v>479918.86999999994</v>
      </c>
      <c r="G15" s="191">
        <f t="shared" si="1"/>
        <v>93.805565615839996</v>
      </c>
      <c r="H15" s="193">
        <f>[1]GERAL!K56</f>
        <v>541467.89</v>
      </c>
      <c r="I15" s="194">
        <v>33186.07</v>
      </c>
      <c r="J15" s="194">
        <f>[1]GERAL!L56</f>
        <v>496586.26</v>
      </c>
      <c r="K15" s="195">
        <f t="shared" si="2"/>
        <v>529772.32999999996</v>
      </c>
      <c r="L15" s="191">
        <f t="shared" si="3"/>
        <v>97.840027042046742</v>
      </c>
    </row>
    <row r="16" spans="1:12" ht="24.95" customHeight="1" x14ac:dyDescent="0.2">
      <c r="A16" s="182"/>
      <c r="B16" s="187" t="s">
        <v>79</v>
      </c>
      <c r="C16" s="193">
        <f>'[1]BOLSA UNIVERSITÁRIA'!C61</f>
        <v>1915971.5</v>
      </c>
      <c r="D16" s="194">
        <v>171827.47</v>
      </c>
      <c r="E16" s="194">
        <f>'[1]BOLSA UNIVERSITÁRIA'!D61</f>
        <v>1282876.8600000003</v>
      </c>
      <c r="F16" s="195">
        <f t="shared" si="0"/>
        <v>1454704.3300000003</v>
      </c>
      <c r="G16" s="191">
        <f t="shared" si="1"/>
        <v>75.925154940979041</v>
      </c>
      <c r="H16" s="193">
        <f>'[1]BOLSA UNIVERSITÁRIA'!F61</f>
        <v>1896864.4800000002</v>
      </c>
      <c r="I16" s="194"/>
      <c r="J16" s="194">
        <f>'[1]BOLSA UNIVERSITÁRIA'!G61</f>
        <v>1469243.87</v>
      </c>
      <c r="K16" s="195">
        <f t="shared" si="2"/>
        <v>1469243.87</v>
      </c>
      <c r="L16" s="191">
        <f t="shared" si="3"/>
        <v>77.456449076425315</v>
      </c>
    </row>
    <row r="17" spans="1:12" ht="24.95" customHeight="1" thickBot="1" x14ac:dyDescent="0.25">
      <c r="A17" s="182"/>
      <c r="B17" s="196" t="s">
        <v>67</v>
      </c>
      <c r="C17" s="197">
        <f>[1]GERAL!E86</f>
        <v>8266492.3599999994</v>
      </c>
      <c r="D17" s="198">
        <v>1546700.4400000002</v>
      </c>
      <c r="E17" s="198">
        <f>[1]GERAL!F86</f>
        <v>5891047.7500000009</v>
      </c>
      <c r="F17" s="199">
        <f>E17+D17</f>
        <v>7437748.1900000013</v>
      </c>
      <c r="G17" s="200">
        <f t="shared" si="1"/>
        <v>89.974657522093224</v>
      </c>
      <c r="H17" s="197">
        <f>[1]GERAL!K86</f>
        <v>9748860.75</v>
      </c>
      <c r="I17" s="198">
        <v>1481595.95</v>
      </c>
      <c r="J17" s="198">
        <f>[1]GERAL!L86</f>
        <v>6589914.0089999996</v>
      </c>
      <c r="K17" s="199">
        <f t="shared" si="2"/>
        <v>8071509.9589999998</v>
      </c>
      <c r="L17" s="200">
        <f t="shared" si="3"/>
        <v>82.79439173443933</v>
      </c>
    </row>
    <row r="18" spans="1:12" ht="24.95" customHeight="1" thickBot="1" x14ac:dyDescent="0.25">
      <c r="A18" s="201"/>
      <c r="B18" s="202" t="s">
        <v>5</v>
      </c>
      <c r="C18" s="203">
        <f>SUM(C6:C17)</f>
        <v>20290067.219999999</v>
      </c>
      <c r="D18" s="204">
        <f t="shared" ref="D18:E18" si="4">SUM(D6:D17)</f>
        <v>1895076.4200000002</v>
      </c>
      <c r="E18" s="204">
        <f t="shared" si="4"/>
        <v>14305144.061000001</v>
      </c>
      <c r="F18" s="204">
        <f>SUM(F6:F17)</f>
        <v>16200220.481000002</v>
      </c>
      <c r="G18" s="205">
        <f t="shared" si="1"/>
        <v>79.843108972213656</v>
      </c>
      <c r="H18" s="203">
        <f t="shared" ref="H18:K18" si="5">SUM(H6:H17)</f>
        <v>20525095.260000002</v>
      </c>
      <c r="I18" s="204">
        <f t="shared" si="5"/>
        <v>1836706.06</v>
      </c>
      <c r="J18" s="204">
        <f>SUM(J6:J17)</f>
        <v>15775957.120229997</v>
      </c>
      <c r="K18" s="204">
        <f t="shared" si="5"/>
        <v>17612663.180229999</v>
      </c>
      <c r="L18" s="205">
        <f>(K18*100)/H18</f>
        <v>85.810384590780203</v>
      </c>
    </row>
    <row r="19" spans="1:12" x14ac:dyDescent="0.2">
      <c r="A19" s="206" t="s">
        <v>68</v>
      </c>
    </row>
    <row r="20" spans="1:12" ht="13.5" thickBot="1" x14ac:dyDescent="0.25"/>
    <row r="21" spans="1:12" ht="18" customHeight="1" thickBot="1" x14ac:dyDescent="0.35">
      <c r="A21" s="207">
        <v>2018</v>
      </c>
      <c r="B21" s="208"/>
      <c r="C21" s="208"/>
      <c r="D21" s="208"/>
      <c r="E21" s="208"/>
      <c r="F21" s="208"/>
      <c r="G21" s="209"/>
    </row>
    <row r="22" spans="1:12" ht="18" customHeight="1" x14ac:dyDescent="0.2">
      <c r="A22" s="172"/>
      <c r="B22" s="173" t="s">
        <v>2</v>
      </c>
      <c r="C22" s="210" t="s">
        <v>5</v>
      </c>
      <c r="D22" s="211"/>
      <c r="E22" s="211"/>
      <c r="F22" s="211"/>
      <c r="G22" s="212"/>
    </row>
    <row r="23" spans="1:12" ht="18" customHeight="1" thickBot="1" x14ac:dyDescent="0.25">
      <c r="A23" s="177"/>
      <c r="B23" s="178"/>
      <c r="C23" s="179" t="s">
        <v>6</v>
      </c>
      <c r="D23" s="180" t="s">
        <v>71</v>
      </c>
      <c r="E23" s="180" t="s">
        <v>72</v>
      </c>
      <c r="F23" s="180" t="s">
        <v>73</v>
      </c>
      <c r="G23" s="181" t="s">
        <v>8</v>
      </c>
    </row>
    <row r="24" spans="1:12" ht="24.95" customHeight="1" x14ac:dyDescent="0.2">
      <c r="A24" s="182"/>
      <c r="B24" s="183" t="s">
        <v>74</v>
      </c>
      <c r="C24" s="184">
        <f t="shared" ref="C24:C35" si="6">SUM(C6,H6)</f>
        <v>4207396.99</v>
      </c>
      <c r="D24" s="185">
        <f t="shared" ref="D24:E35" si="7">D6+I6</f>
        <v>0</v>
      </c>
      <c r="E24" s="185">
        <f t="shared" si="7"/>
        <v>3604270</v>
      </c>
      <c r="F24" s="185">
        <f t="shared" ref="F24:F35" si="8">SUM(F6,K6)</f>
        <v>3604270</v>
      </c>
      <c r="G24" s="32">
        <f>(F24*100)/C24</f>
        <v>85.66508006176997</v>
      </c>
    </row>
    <row r="25" spans="1:12" ht="24.95" customHeight="1" x14ac:dyDescent="0.2">
      <c r="A25" s="182"/>
      <c r="B25" s="187" t="s">
        <v>11</v>
      </c>
      <c r="C25" s="188">
        <f t="shared" si="6"/>
        <v>2009256.3299999998</v>
      </c>
      <c r="D25" s="189">
        <f t="shared" si="7"/>
        <v>41821.179999999993</v>
      </c>
      <c r="E25" s="189">
        <f t="shared" si="7"/>
        <v>1637572.15</v>
      </c>
      <c r="F25" s="189">
        <f t="shared" si="8"/>
        <v>1679393.33</v>
      </c>
      <c r="G25" s="191">
        <f>(F25*100)/C25</f>
        <v>83.582831365274345</v>
      </c>
    </row>
    <row r="26" spans="1:12" ht="27.95" customHeight="1" x14ac:dyDescent="0.2">
      <c r="A26" s="182"/>
      <c r="B26" s="192" t="s">
        <v>75</v>
      </c>
      <c r="C26" s="188">
        <f t="shared" si="6"/>
        <v>1410927.7600000002</v>
      </c>
      <c r="D26" s="189">
        <f t="shared" si="7"/>
        <v>0</v>
      </c>
      <c r="E26" s="189">
        <f t="shared" si="7"/>
        <v>1091102.31</v>
      </c>
      <c r="F26" s="189">
        <f t="shared" si="8"/>
        <v>1091102.31</v>
      </c>
      <c r="G26" s="191">
        <f t="shared" ref="G26:G35" si="9">(F26*100)/C26</f>
        <v>77.332259023665387</v>
      </c>
    </row>
    <row r="27" spans="1:12" ht="27.95" customHeight="1" x14ac:dyDescent="0.2">
      <c r="A27" s="182"/>
      <c r="B27" s="187" t="s">
        <v>76</v>
      </c>
      <c r="C27" s="188">
        <f t="shared" si="6"/>
        <v>1125858.49</v>
      </c>
      <c r="D27" s="189">
        <f t="shared" si="7"/>
        <v>36581.71</v>
      </c>
      <c r="E27" s="189">
        <f t="shared" si="7"/>
        <v>852005.59</v>
      </c>
      <c r="F27" s="189">
        <f t="shared" si="8"/>
        <v>888587.3</v>
      </c>
      <c r="G27" s="191">
        <f t="shared" si="9"/>
        <v>78.925309698557228</v>
      </c>
    </row>
    <row r="28" spans="1:12" ht="24.95" customHeight="1" x14ac:dyDescent="0.2">
      <c r="A28" s="182"/>
      <c r="B28" s="187" t="s">
        <v>77</v>
      </c>
      <c r="C28" s="188">
        <f t="shared" si="6"/>
        <v>3676293.8499999996</v>
      </c>
      <c r="D28" s="189">
        <f t="shared" si="7"/>
        <v>26807.300000000003</v>
      </c>
      <c r="E28" s="189">
        <f t="shared" si="7"/>
        <v>2404527.2212300003</v>
      </c>
      <c r="F28" s="189">
        <f t="shared" si="8"/>
        <v>2431334.5212300001</v>
      </c>
      <c r="G28" s="191">
        <f t="shared" si="9"/>
        <v>66.135478295076993</v>
      </c>
    </row>
    <row r="29" spans="1:12" ht="24.95" customHeight="1" x14ac:dyDescent="0.2">
      <c r="A29" s="182"/>
      <c r="B29" s="187" t="s">
        <v>24</v>
      </c>
      <c r="C29" s="193">
        <f t="shared" si="6"/>
        <v>1551198.45</v>
      </c>
      <c r="D29" s="194">
        <f t="shared" si="7"/>
        <v>111181.61</v>
      </c>
      <c r="E29" s="194">
        <f t="shared" si="7"/>
        <v>1115175.54</v>
      </c>
      <c r="F29" s="194">
        <f t="shared" si="8"/>
        <v>1226357.1500000001</v>
      </c>
      <c r="G29" s="191">
        <f t="shared" si="9"/>
        <v>79.058688461170149</v>
      </c>
    </row>
    <row r="30" spans="1:12" ht="27.95" customHeight="1" x14ac:dyDescent="0.2">
      <c r="A30" s="182"/>
      <c r="B30" s="187" t="s">
        <v>28</v>
      </c>
      <c r="C30" s="193">
        <f t="shared" si="6"/>
        <v>890797.42999999993</v>
      </c>
      <c r="D30" s="194">
        <f t="shared" si="7"/>
        <v>233009.33000000002</v>
      </c>
      <c r="E30" s="194">
        <f t="shared" si="7"/>
        <v>759721.05</v>
      </c>
      <c r="F30" s="194">
        <f t="shared" si="8"/>
        <v>992730.38000000012</v>
      </c>
      <c r="G30" s="191">
        <f t="shared" si="9"/>
        <v>111.44288775058547</v>
      </c>
    </row>
    <row r="31" spans="1:12" ht="24.95" customHeight="1" x14ac:dyDescent="0.2">
      <c r="A31" s="182"/>
      <c r="B31" s="187" t="s">
        <v>78</v>
      </c>
      <c r="C31" s="193">
        <f t="shared" si="6"/>
        <v>2389952.8600000003</v>
      </c>
      <c r="D31" s="194">
        <f t="shared" si="7"/>
        <v>0</v>
      </c>
      <c r="E31" s="194">
        <f t="shared" si="7"/>
        <v>1848228.8800000001</v>
      </c>
      <c r="F31" s="194">
        <f t="shared" si="8"/>
        <v>1848228.8800000001</v>
      </c>
      <c r="G31" s="191">
        <f t="shared" si="9"/>
        <v>77.333277611174296</v>
      </c>
    </row>
    <row r="32" spans="1:12" ht="24.95" customHeight="1" x14ac:dyDescent="0.2">
      <c r="A32" s="182"/>
      <c r="B32" s="187" t="s">
        <v>32</v>
      </c>
      <c r="C32" s="193">
        <f t="shared" si="6"/>
        <v>672213.11</v>
      </c>
      <c r="D32" s="194">
        <f t="shared" si="7"/>
        <v>0</v>
      </c>
      <c r="E32" s="194">
        <f t="shared" si="7"/>
        <v>607982.24100000004</v>
      </c>
      <c r="F32" s="194">
        <f t="shared" si="8"/>
        <v>607982.24100000004</v>
      </c>
      <c r="G32" s="191">
        <f t="shared" si="9"/>
        <v>90.444865170808711</v>
      </c>
    </row>
    <row r="33" spans="1:7" ht="24.95" customHeight="1" x14ac:dyDescent="0.2">
      <c r="A33" s="182"/>
      <c r="B33" s="187" t="s">
        <v>43</v>
      </c>
      <c r="C33" s="193">
        <f t="shared" si="6"/>
        <v>1053078.1200000001</v>
      </c>
      <c r="D33" s="194">
        <f t="shared" si="7"/>
        <v>82257.489999999991</v>
      </c>
      <c r="E33" s="194">
        <f t="shared" si="7"/>
        <v>927433.71</v>
      </c>
      <c r="F33" s="194">
        <f t="shared" si="8"/>
        <v>1009691.2</v>
      </c>
      <c r="G33" s="191">
        <f t="shared" si="9"/>
        <v>95.879990365766972</v>
      </c>
    </row>
    <row r="34" spans="1:7" ht="24.95" customHeight="1" x14ac:dyDescent="0.2">
      <c r="A34" s="182"/>
      <c r="B34" s="187" t="s">
        <v>79</v>
      </c>
      <c r="C34" s="193">
        <f t="shared" si="6"/>
        <v>3812835.9800000004</v>
      </c>
      <c r="D34" s="194">
        <f t="shared" si="7"/>
        <v>171827.47</v>
      </c>
      <c r="E34" s="194">
        <f t="shared" si="7"/>
        <v>2752120.7300000004</v>
      </c>
      <c r="F34" s="194">
        <f t="shared" si="8"/>
        <v>2923948.2</v>
      </c>
      <c r="G34" s="191">
        <f t="shared" si="9"/>
        <v>76.686965170738858</v>
      </c>
    </row>
    <row r="35" spans="1:7" ht="24.95" customHeight="1" thickBot="1" x14ac:dyDescent="0.25">
      <c r="A35" s="182"/>
      <c r="B35" s="196" t="s">
        <v>67</v>
      </c>
      <c r="C35" s="197">
        <f t="shared" si="6"/>
        <v>18015353.109999999</v>
      </c>
      <c r="D35" s="198">
        <f t="shared" si="7"/>
        <v>3028296.39</v>
      </c>
      <c r="E35" s="198">
        <f t="shared" si="7"/>
        <v>12480961.759</v>
      </c>
      <c r="F35" s="198">
        <f t="shared" si="8"/>
        <v>15509258.149</v>
      </c>
      <c r="G35" s="191">
        <f t="shared" si="9"/>
        <v>86.089115513317864</v>
      </c>
    </row>
    <row r="36" spans="1:7" ht="24.95" customHeight="1" thickBot="1" x14ac:dyDescent="0.25">
      <c r="A36" s="201"/>
      <c r="B36" s="202" t="s">
        <v>80</v>
      </c>
      <c r="C36" s="203">
        <f>SUM(C24:C35)</f>
        <v>40815162.480000004</v>
      </c>
      <c r="D36" s="204">
        <f t="shared" ref="D36:E36" si="10">SUM(D24:D35)</f>
        <v>3731782.48</v>
      </c>
      <c r="E36" s="204">
        <f t="shared" si="10"/>
        <v>30081101.181230001</v>
      </c>
      <c r="F36" s="204">
        <f>SUM(F24:F35)</f>
        <v>33812883.661229998</v>
      </c>
      <c r="G36" s="205">
        <f>(F36*100)/C36</f>
        <v>82.843927615867699</v>
      </c>
    </row>
  </sheetData>
  <mergeCells count="11">
    <mergeCell ref="A21:G21"/>
    <mergeCell ref="B22:B23"/>
    <mergeCell ref="C22:G22"/>
    <mergeCell ref="A23:A35"/>
    <mergeCell ref="A1:L1"/>
    <mergeCell ref="A2:L2"/>
    <mergeCell ref="A3:L3"/>
    <mergeCell ref="B4:B5"/>
    <mergeCell ref="C4:G4"/>
    <mergeCell ref="H4:L4"/>
    <mergeCell ref="A5:A17"/>
  </mergeCells>
  <printOptions horizontalCentered="1"/>
  <pageMargins left="0.31496062992125984" right="0.31496062992125984" top="0.78740157480314965" bottom="0.56000000000000005" header="0.31496062992125984" footer="0.31496062992125984"/>
  <pageSetup paperSize="9" scale="60" orientation="landscape" r:id="rId1"/>
  <headerFooter>
    <oddHeader>&amp;C&amp;G
&amp;"-,Negrito"Organização das Voluntárias de Goiás</oddHeader>
    <oddFooter>&amp;C4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55F82-9268-4CB9-A14B-232432AFB124}">
  <dimension ref="A1:S28"/>
  <sheetViews>
    <sheetView view="pageBreakPreview" zoomScaleNormal="100" zoomScaleSheetLayoutView="100" workbookViewId="0">
      <selection activeCell="A27" sqref="A27:XFD28"/>
    </sheetView>
  </sheetViews>
  <sheetFormatPr defaultColWidth="9.140625" defaultRowHeight="15" x14ac:dyDescent="0.25"/>
  <cols>
    <col min="1" max="1" width="5.5703125" style="6" customWidth="1"/>
    <col min="2" max="2" width="43.85546875" style="6" customWidth="1"/>
    <col min="3" max="4" width="14.42578125" style="6" bestFit="1" customWidth="1"/>
    <col min="5" max="5" width="10.140625" style="6" customWidth="1"/>
    <col min="6" max="6" width="16.7109375" style="6" customWidth="1"/>
    <col min="7" max="7" width="12.85546875" style="6" customWidth="1"/>
    <col min="8" max="8" width="7.7109375" style="6" customWidth="1"/>
    <col min="9" max="10" width="14.42578125" style="6" bestFit="1" customWidth="1"/>
    <col min="11" max="16" width="11.140625" style="6" customWidth="1"/>
    <col min="17" max="17" width="9.140625" style="6"/>
    <col min="18" max="18" width="12.28515625" style="6" bestFit="1" customWidth="1"/>
    <col min="19" max="19" width="14.7109375" style="6" customWidth="1"/>
    <col min="20" max="16384" width="9.140625" style="6"/>
  </cols>
  <sheetData>
    <row r="1" spans="1:19" ht="24.95" customHeight="1" thickBot="1" x14ac:dyDescent="0.3">
      <c r="A1" s="213" t="s">
        <v>81</v>
      </c>
      <c r="B1" s="214"/>
      <c r="C1" s="214"/>
      <c r="D1" s="214"/>
      <c r="E1" s="214"/>
      <c r="F1" s="214"/>
      <c r="G1" s="214"/>
      <c r="H1" s="214"/>
      <c r="I1" s="214"/>
      <c r="J1" s="214"/>
      <c r="K1" s="215"/>
      <c r="L1" s="216"/>
      <c r="M1" s="216"/>
      <c r="N1" s="216"/>
      <c r="O1" s="216"/>
      <c r="P1" s="216"/>
    </row>
    <row r="2" spans="1:19" ht="20.25" thickBot="1" x14ac:dyDescent="0.35">
      <c r="A2" s="7" t="s">
        <v>82</v>
      </c>
      <c r="B2" s="8"/>
      <c r="C2" s="8"/>
      <c r="D2" s="8"/>
      <c r="E2" s="8"/>
      <c r="F2" s="8"/>
      <c r="G2" s="8"/>
      <c r="H2" s="8"/>
      <c r="I2" s="8"/>
      <c r="J2" s="8"/>
      <c r="K2" s="9"/>
      <c r="L2" s="217"/>
      <c r="M2" s="217"/>
      <c r="N2" s="217"/>
      <c r="O2" s="217"/>
      <c r="P2" s="217"/>
    </row>
    <row r="3" spans="1:19" ht="21.75" thickBot="1" x14ac:dyDescent="0.4">
      <c r="A3" s="218">
        <v>2018</v>
      </c>
      <c r="B3" s="219"/>
      <c r="C3" s="219"/>
      <c r="D3" s="219"/>
      <c r="E3" s="219"/>
      <c r="F3" s="219"/>
      <c r="G3" s="219"/>
      <c r="H3" s="219"/>
      <c r="I3" s="219"/>
      <c r="J3" s="219"/>
      <c r="K3" s="220"/>
      <c r="L3" s="221"/>
      <c r="M3" s="221"/>
      <c r="N3" s="221"/>
      <c r="O3" s="221"/>
      <c r="P3" s="221"/>
    </row>
    <row r="4" spans="1:19" ht="21.75" thickBot="1" x14ac:dyDescent="0.4">
      <c r="A4" s="222"/>
      <c r="B4" s="223" t="s">
        <v>2</v>
      </c>
      <c r="C4" s="224" t="s">
        <v>3</v>
      </c>
      <c r="D4" s="225"/>
      <c r="E4" s="226"/>
      <c r="F4" s="224" t="s">
        <v>4</v>
      </c>
      <c r="G4" s="225"/>
      <c r="H4" s="226"/>
      <c r="I4" s="224" t="s">
        <v>5</v>
      </c>
      <c r="J4" s="225"/>
      <c r="K4" s="226"/>
      <c r="L4" s="227"/>
      <c r="M4" s="227"/>
      <c r="N4" s="227"/>
      <c r="O4" s="227"/>
      <c r="P4" s="227"/>
    </row>
    <row r="5" spans="1:19" ht="19.5" thickBot="1" x14ac:dyDescent="0.35">
      <c r="A5" s="228"/>
      <c r="B5" s="229"/>
      <c r="C5" s="230" t="s">
        <v>6</v>
      </c>
      <c r="D5" s="231" t="s">
        <v>7</v>
      </c>
      <c r="E5" s="232" t="s">
        <v>8</v>
      </c>
      <c r="F5" s="230" t="s">
        <v>6</v>
      </c>
      <c r="G5" s="231" t="s">
        <v>7</v>
      </c>
      <c r="H5" s="232" t="s">
        <v>8</v>
      </c>
      <c r="I5" s="230" t="s">
        <v>6</v>
      </c>
      <c r="J5" s="231" t="s">
        <v>7</v>
      </c>
      <c r="K5" s="232" t="s">
        <v>8</v>
      </c>
      <c r="L5" s="233"/>
      <c r="M5" s="233"/>
      <c r="N5" s="233"/>
      <c r="O5" s="233"/>
      <c r="P5" s="233"/>
    </row>
    <row r="6" spans="1:19" ht="30" customHeight="1" thickBot="1" x14ac:dyDescent="0.3">
      <c r="A6" s="234"/>
      <c r="B6" s="235" t="s">
        <v>37</v>
      </c>
      <c r="C6" s="236">
        <v>0</v>
      </c>
      <c r="D6" s="237">
        <v>0.35</v>
      </c>
      <c r="E6" s="236">
        <v>0</v>
      </c>
      <c r="F6" s="236">
        <v>0</v>
      </c>
      <c r="G6" s="236">
        <v>0</v>
      </c>
      <c r="H6" s="238" t="s">
        <v>83</v>
      </c>
      <c r="I6" s="239">
        <f>C6+F6</f>
        <v>0</v>
      </c>
      <c r="J6" s="240">
        <f>D6+G6</f>
        <v>0.35</v>
      </c>
      <c r="K6" s="241" t="s">
        <v>83</v>
      </c>
      <c r="L6" s="242"/>
      <c r="M6" s="242"/>
      <c r="N6" s="242"/>
      <c r="O6" s="242"/>
      <c r="P6" s="242"/>
    </row>
    <row r="7" spans="1:19" ht="30" customHeight="1" thickBot="1" x14ac:dyDescent="0.3">
      <c r="A7" s="234"/>
      <c r="B7" s="243" t="s">
        <v>84</v>
      </c>
      <c r="C7" s="244">
        <v>600</v>
      </c>
      <c r="D7" s="245">
        <v>312.40000000000003</v>
      </c>
      <c r="E7" s="246">
        <f t="shared" ref="E7" si="0">(D7*100)/C7</f>
        <v>52.06666666666667</v>
      </c>
      <c r="F7" s="244">
        <v>0</v>
      </c>
      <c r="G7" s="245">
        <v>197.4</v>
      </c>
      <c r="H7" s="246" t="s">
        <v>83</v>
      </c>
      <c r="I7" s="247">
        <f>C7+F7</f>
        <v>600</v>
      </c>
      <c r="J7" s="248">
        <f>D7+G7</f>
        <v>509.80000000000007</v>
      </c>
      <c r="K7" s="249">
        <f>(J7*100)/I7</f>
        <v>84.966666666666683</v>
      </c>
      <c r="L7" s="250"/>
      <c r="M7" s="250"/>
      <c r="N7" s="250"/>
      <c r="O7" s="250"/>
      <c r="P7" s="250"/>
      <c r="S7" s="251">
        <f>D7+G7</f>
        <v>509.80000000000007</v>
      </c>
    </row>
    <row r="8" spans="1:19" x14ac:dyDescent="0.25">
      <c r="A8" s="163" t="s">
        <v>85</v>
      </c>
    </row>
    <row r="9" spans="1:19" ht="15.75" thickBot="1" x14ac:dyDescent="0.3"/>
    <row r="10" spans="1:19" ht="20.25" thickBot="1" x14ac:dyDescent="0.35">
      <c r="A10" s="7" t="s">
        <v>86</v>
      </c>
      <c r="B10" s="8"/>
      <c r="C10" s="8"/>
      <c r="D10" s="8"/>
      <c r="E10" s="8"/>
      <c r="F10" s="8"/>
      <c r="G10" s="8"/>
      <c r="H10" s="8"/>
      <c r="I10" s="8"/>
      <c r="J10" s="8"/>
      <c r="K10" s="9"/>
      <c r="L10" s="217"/>
      <c r="M10" s="217"/>
      <c r="N10" s="217"/>
      <c r="O10" s="217"/>
      <c r="P10" s="217"/>
    </row>
    <row r="11" spans="1:19" ht="21.75" thickBot="1" x14ac:dyDescent="0.4">
      <c r="A11" s="218">
        <v>2018</v>
      </c>
      <c r="B11" s="219"/>
      <c r="C11" s="219"/>
      <c r="D11" s="219"/>
      <c r="E11" s="219"/>
      <c r="F11" s="219"/>
      <c r="G11" s="219"/>
      <c r="H11" s="219"/>
      <c r="I11" s="219"/>
      <c r="J11" s="219"/>
      <c r="K11" s="220"/>
      <c r="L11" s="221"/>
      <c r="M11" s="221"/>
      <c r="N11" s="221"/>
      <c r="O11" s="221"/>
      <c r="P11" s="221"/>
    </row>
    <row r="12" spans="1:19" ht="16.5" thickBot="1" x14ac:dyDescent="0.3">
      <c r="A12" s="252"/>
      <c r="B12" s="253" t="s">
        <v>2</v>
      </c>
      <c r="C12" s="254" t="s">
        <v>3</v>
      </c>
      <c r="D12" s="254"/>
      <c r="E12" s="254"/>
      <c r="F12" s="254" t="s">
        <v>4</v>
      </c>
      <c r="G12" s="254"/>
      <c r="H12" s="255"/>
      <c r="I12" s="256" t="s">
        <v>5</v>
      </c>
      <c r="J12" s="257"/>
      <c r="K12" s="258"/>
      <c r="L12" s="227"/>
      <c r="M12" s="227"/>
      <c r="N12" s="227"/>
      <c r="O12" s="227"/>
      <c r="P12" s="227"/>
    </row>
    <row r="13" spans="1:19" ht="17.25" thickTop="1" thickBot="1" x14ac:dyDescent="0.3">
      <c r="A13" s="252"/>
      <c r="B13" s="259"/>
      <c r="C13" s="260" t="s">
        <v>6</v>
      </c>
      <c r="D13" s="260" t="s">
        <v>7</v>
      </c>
      <c r="E13" s="260" t="s">
        <v>8</v>
      </c>
      <c r="F13" s="260" t="s">
        <v>6</v>
      </c>
      <c r="G13" s="260" t="s">
        <v>7</v>
      </c>
      <c r="H13" s="261" t="s">
        <v>8</v>
      </c>
      <c r="I13" s="260" t="s">
        <v>6</v>
      </c>
      <c r="J13" s="260" t="s">
        <v>7</v>
      </c>
      <c r="K13" s="261" t="s">
        <v>8</v>
      </c>
      <c r="L13" s="262"/>
      <c r="M13" s="262"/>
      <c r="N13" s="262"/>
      <c r="O13" s="262"/>
      <c r="P13" s="262"/>
      <c r="R13" s="263" t="s">
        <v>6</v>
      </c>
      <c r="S13" s="264" t="s">
        <v>87</v>
      </c>
    </row>
    <row r="14" spans="1:19" ht="30" x14ac:dyDescent="0.25">
      <c r="A14" s="265"/>
      <c r="B14" s="266" t="str">
        <f>[1]IDOSOS!B48</f>
        <v xml:space="preserve"> COMPLEXO GERONTOLÓGICO SAGRADA FAMÍLIA - CGSF</v>
      </c>
      <c r="C14" s="267">
        <f>[1]IDOSOS!C48</f>
        <v>0</v>
      </c>
      <c r="D14" s="267">
        <f>[1]IDOSOS!D48</f>
        <v>24857.3</v>
      </c>
      <c r="E14" s="268" t="s">
        <v>83</v>
      </c>
      <c r="F14" s="267">
        <f>[1]IDOSOS!E48</f>
        <v>0</v>
      </c>
      <c r="G14" s="267">
        <f>[1]IDOSOS!F48</f>
        <v>0</v>
      </c>
      <c r="H14" s="269" t="s">
        <v>83</v>
      </c>
      <c r="I14" s="270">
        <f t="shared" ref="I14:J20" si="1">C14+F14</f>
        <v>0</v>
      </c>
      <c r="J14" s="270">
        <f t="shared" si="1"/>
        <v>24857.3</v>
      </c>
      <c r="K14" s="32" t="s">
        <v>83</v>
      </c>
      <c r="L14" s="242"/>
      <c r="M14" s="242"/>
      <c r="N14" s="242"/>
      <c r="O14" s="242"/>
      <c r="P14" s="242"/>
      <c r="R14" s="251">
        <f>C14+F14</f>
        <v>0</v>
      </c>
      <c r="S14" s="251">
        <f>D14+G14</f>
        <v>24857.3</v>
      </c>
    </row>
    <row r="15" spans="1:19" ht="30" customHeight="1" x14ac:dyDescent="0.25">
      <c r="A15" s="265"/>
      <c r="B15" s="271" t="str">
        <f>[1]IDOSOS!B49</f>
        <v xml:space="preserve">CENTRO DE CONVIVÊNCIA DE IDOSOS VILA VIDA - CCIVV </v>
      </c>
      <c r="C15" s="128">
        <f>[1]IDOSOS!C49</f>
        <v>0</v>
      </c>
      <c r="D15" s="128">
        <f>[1]IDOSOS!D49</f>
        <v>27070.3</v>
      </c>
      <c r="E15" s="272" t="s">
        <v>83</v>
      </c>
      <c r="F15" s="128">
        <f>[1]IDOSOS!E49</f>
        <v>0</v>
      </c>
      <c r="G15" s="128">
        <f>[1]IDOSOS!F49</f>
        <v>0</v>
      </c>
      <c r="H15" s="273" t="s">
        <v>83</v>
      </c>
      <c r="I15" s="274">
        <f t="shared" si="1"/>
        <v>0</v>
      </c>
      <c r="J15" s="274">
        <f t="shared" si="1"/>
        <v>27070.3</v>
      </c>
      <c r="K15" s="35" t="s">
        <v>83</v>
      </c>
      <c r="L15" s="242"/>
      <c r="M15" s="242"/>
      <c r="N15" s="242"/>
      <c r="O15" s="242"/>
      <c r="P15" s="242"/>
      <c r="R15" s="251">
        <f t="shared" ref="R15:S20" si="2">C15+F15</f>
        <v>0</v>
      </c>
      <c r="S15" s="251">
        <f t="shared" si="2"/>
        <v>27070.3</v>
      </c>
    </row>
    <row r="16" spans="1:19" ht="30" x14ac:dyDescent="0.25">
      <c r="A16" s="265"/>
      <c r="B16" s="271" t="str">
        <f>[1]IDOSOS!B50</f>
        <v xml:space="preserve"> CENTRO DE CONVIVÊNCIA DE IDOSOS CÂNDIDA DE MORAIS - CCICM </v>
      </c>
      <c r="C16" s="128">
        <f>[1]IDOSOS!C50</f>
        <v>0</v>
      </c>
      <c r="D16" s="128">
        <f>[1]IDOSOS!D50</f>
        <v>22670.3</v>
      </c>
      <c r="E16" s="275" t="s">
        <v>83</v>
      </c>
      <c r="F16" s="128">
        <f>[1]IDOSOS!E50</f>
        <v>0</v>
      </c>
      <c r="G16" s="128">
        <f>[1]IDOSOS!F50</f>
        <v>0</v>
      </c>
      <c r="H16" s="276" t="s">
        <v>83</v>
      </c>
      <c r="I16" s="274">
        <f t="shared" si="1"/>
        <v>0</v>
      </c>
      <c r="J16" s="274">
        <f t="shared" si="1"/>
        <v>22670.3</v>
      </c>
      <c r="K16" s="191" t="s">
        <v>83</v>
      </c>
      <c r="L16" s="250"/>
      <c r="M16" s="250"/>
      <c r="N16" s="250"/>
      <c r="O16" s="250"/>
      <c r="P16" s="250"/>
      <c r="R16" s="251">
        <f t="shared" si="2"/>
        <v>0</v>
      </c>
      <c r="S16" s="251">
        <f t="shared" si="2"/>
        <v>22670.3</v>
      </c>
    </row>
    <row r="17" spans="1:19" ht="30" x14ac:dyDescent="0.25">
      <c r="A17" s="265"/>
      <c r="B17" s="271" t="str">
        <f>[1]IDOSOS!B51</f>
        <v xml:space="preserve">CENTRO DE CONVIVÊNCIA DE IDOSOS NORTE FERROVIÁRIO - CCINF </v>
      </c>
      <c r="C17" s="128">
        <f>[1]IDOSOS!C51</f>
        <v>0</v>
      </c>
      <c r="D17" s="128">
        <f>[1]IDOSOS!D51</f>
        <v>22670.3</v>
      </c>
      <c r="E17" s="275" t="s">
        <v>83</v>
      </c>
      <c r="F17" s="128">
        <f>[1]IDOSOS!E51</f>
        <v>0</v>
      </c>
      <c r="G17" s="128">
        <f>[1]IDOSOS!F51</f>
        <v>0</v>
      </c>
      <c r="H17" s="276" t="s">
        <v>83</v>
      </c>
      <c r="I17" s="274">
        <f t="shared" si="1"/>
        <v>0</v>
      </c>
      <c r="J17" s="274">
        <f t="shared" si="1"/>
        <v>22670.3</v>
      </c>
      <c r="K17" s="191" t="s">
        <v>83</v>
      </c>
      <c r="L17" s="250"/>
      <c r="M17" s="250"/>
      <c r="N17" s="250"/>
      <c r="O17" s="250"/>
      <c r="P17" s="250"/>
      <c r="R17" s="251">
        <f t="shared" si="2"/>
        <v>0</v>
      </c>
      <c r="S17" s="251">
        <f t="shared" si="2"/>
        <v>22670.3</v>
      </c>
    </row>
    <row r="18" spans="1:19" ht="30" x14ac:dyDescent="0.25">
      <c r="A18" s="265"/>
      <c r="B18" s="271" t="str">
        <f>'[1]CSDGB - CCANM'!B48</f>
        <v>CENTRO DE CONVIVÊNCIA DE ADOLESCENTES NOVO MUNDO - CCANM</v>
      </c>
      <c r="C18" s="128">
        <v>0</v>
      </c>
      <c r="D18" s="128">
        <f>'[1]CSDGB - CCANM'!D49</f>
        <v>152698.72</v>
      </c>
      <c r="E18" s="275" t="s">
        <v>83</v>
      </c>
      <c r="F18" s="128">
        <f>'[1]CSDGB - CCANM'!E48</f>
        <v>0</v>
      </c>
      <c r="G18" s="128">
        <f>'[1]CSDGB - CCANM'!F48</f>
        <v>0</v>
      </c>
      <c r="H18" s="276" t="s">
        <v>83</v>
      </c>
      <c r="I18" s="274">
        <f t="shared" si="1"/>
        <v>0</v>
      </c>
      <c r="J18" s="274">
        <f t="shared" si="1"/>
        <v>152698.72</v>
      </c>
      <c r="K18" s="191" t="s">
        <v>83</v>
      </c>
      <c r="L18" s="250"/>
      <c r="M18" s="250"/>
      <c r="N18" s="250"/>
      <c r="O18" s="250"/>
      <c r="P18" s="250"/>
      <c r="R18" s="251">
        <f t="shared" si="2"/>
        <v>0</v>
      </c>
      <c r="S18" s="251">
        <f t="shared" si="2"/>
        <v>152698.72</v>
      </c>
    </row>
    <row r="19" spans="1:19" ht="28.5" customHeight="1" x14ac:dyDescent="0.25">
      <c r="A19" s="265"/>
      <c r="B19" s="271" t="s">
        <v>30</v>
      </c>
      <c r="C19" s="128">
        <f>150000*4</f>
        <v>600000</v>
      </c>
      <c r="D19" s="128">
        <v>537702.58000000007</v>
      </c>
      <c r="E19" s="275">
        <f t="shared" ref="E19:E20" si="3">(D19*100)/C19</f>
        <v>89.617096666666683</v>
      </c>
      <c r="F19" s="128">
        <v>0</v>
      </c>
      <c r="G19" s="128">
        <v>0</v>
      </c>
      <c r="H19" s="276" t="s">
        <v>83</v>
      </c>
      <c r="I19" s="274">
        <f t="shared" si="1"/>
        <v>600000</v>
      </c>
      <c r="J19" s="274">
        <f t="shared" si="1"/>
        <v>537702.58000000007</v>
      </c>
      <c r="K19" s="191">
        <f>(J19*100)/I19</f>
        <v>89.617096666666683</v>
      </c>
      <c r="L19" s="250"/>
      <c r="M19" s="250"/>
      <c r="N19" s="250"/>
      <c r="O19" s="250"/>
      <c r="P19" s="250"/>
      <c r="R19" s="251">
        <f t="shared" si="2"/>
        <v>600000</v>
      </c>
      <c r="S19" s="251">
        <f t="shared" si="2"/>
        <v>537702.58000000007</v>
      </c>
    </row>
    <row r="20" spans="1:19" ht="28.5" customHeight="1" thickBot="1" x14ac:dyDescent="0.3">
      <c r="A20" s="277"/>
      <c r="B20" s="278" t="s">
        <v>84</v>
      </c>
      <c r="C20" s="245">
        <f>41700*6</f>
        <v>250200</v>
      </c>
      <c r="D20" s="245">
        <v>131990</v>
      </c>
      <c r="E20" s="279">
        <f t="shared" si="3"/>
        <v>52.753796962430059</v>
      </c>
      <c r="F20" s="245">
        <f>[1]SEDE!$E$48</f>
        <v>500000</v>
      </c>
      <c r="G20" s="245">
        <v>1650</v>
      </c>
      <c r="H20" s="246">
        <f t="shared" ref="H20" si="4">(G20*100)/F20</f>
        <v>0.33</v>
      </c>
      <c r="I20" s="248">
        <f t="shared" si="1"/>
        <v>750200</v>
      </c>
      <c r="J20" s="248">
        <f>D20+G20</f>
        <v>133640</v>
      </c>
      <c r="K20" s="249">
        <f>(J20*100)/I20</f>
        <v>17.813916288989603</v>
      </c>
      <c r="L20" s="250"/>
      <c r="M20" s="250"/>
      <c r="N20" s="250"/>
      <c r="O20" s="250"/>
      <c r="P20" s="250"/>
      <c r="R20" s="251">
        <f t="shared" si="2"/>
        <v>750200</v>
      </c>
      <c r="S20" s="251">
        <f t="shared" si="2"/>
        <v>133640</v>
      </c>
    </row>
    <row r="21" spans="1:19" x14ac:dyDescent="0.25">
      <c r="A21" s="163" t="s">
        <v>68</v>
      </c>
    </row>
    <row r="22" spans="1:19" x14ac:dyDescent="0.25">
      <c r="B22" s="6" t="s">
        <v>69</v>
      </c>
    </row>
    <row r="23" spans="1:19" ht="9" customHeight="1" x14ac:dyDescent="0.25"/>
    <row r="24" spans="1:19" x14ac:dyDescent="0.25">
      <c r="A24" s="280" t="s">
        <v>88</v>
      </c>
      <c r="B24" s="280"/>
      <c r="C24" s="280"/>
      <c r="D24" s="280"/>
      <c r="E24" s="280"/>
      <c r="F24" s="280"/>
      <c r="G24" s="280"/>
      <c r="H24" s="280"/>
      <c r="I24" s="281"/>
      <c r="J24" s="281"/>
      <c r="K24" s="281"/>
      <c r="L24" s="281"/>
      <c r="M24" s="281"/>
      <c r="N24" s="281"/>
      <c r="O24" s="281"/>
      <c r="P24" s="281"/>
    </row>
    <row r="27" spans="1:19" ht="15.75" x14ac:dyDescent="0.25">
      <c r="A27" s="282" t="s">
        <v>89</v>
      </c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3"/>
      <c r="M27" s="283"/>
      <c r="N27" s="283"/>
      <c r="O27" s="283"/>
      <c r="P27" s="283"/>
    </row>
    <row r="28" spans="1:19" ht="15.75" x14ac:dyDescent="0.25">
      <c r="A28" s="284" t="s">
        <v>90</v>
      </c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5"/>
      <c r="M28" s="285"/>
      <c r="N28" s="285"/>
      <c r="O28" s="285"/>
      <c r="P28" s="285"/>
    </row>
  </sheetData>
  <mergeCells count="18">
    <mergeCell ref="A24:H24"/>
    <mergeCell ref="A27:K27"/>
    <mergeCell ref="A28:K28"/>
    <mergeCell ref="A10:K10"/>
    <mergeCell ref="A11:K11"/>
    <mergeCell ref="A12:A20"/>
    <mergeCell ref="B12:B13"/>
    <mergeCell ref="C12:E12"/>
    <mergeCell ref="F12:H12"/>
    <mergeCell ref="I12:K12"/>
    <mergeCell ref="A1:K1"/>
    <mergeCell ref="A2:K2"/>
    <mergeCell ref="A3:K3"/>
    <mergeCell ref="B4:B5"/>
    <mergeCell ref="C4:E4"/>
    <mergeCell ref="F4:H4"/>
    <mergeCell ref="I4:K4"/>
    <mergeCell ref="A5:A7"/>
  </mergeCells>
  <printOptions horizontalCentered="1"/>
  <pageMargins left="0.51181102362204722" right="0.51181102362204722" top="0.9916666666666667" bottom="0.78740157480314965" header="0.31496062992125984" footer="0.31496062992125984"/>
  <pageSetup paperSize="9" scale="80" orientation="landscape" r:id="rId1"/>
  <headerFooter>
    <oddHeader>&amp;C&amp;G
&amp;"-,Negrito"Organização das Voluntárias de Goiás</oddHeader>
    <oddFooter>&amp;C5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F36D4-E46D-41EE-B99F-042A63BA3939}">
  <dimension ref="A1:R127"/>
  <sheetViews>
    <sheetView showWhiteSpace="0" zoomScale="90" zoomScaleNormal="90" zoomScalePageLayoutView="80" workbookViewId="0">
      <selection activeCell="I104" sqref="I104"/>
    </sheetView>
  </sheetViews>
  <sheetFormatPr defaultRowHeight="12.75" x14ac:dyDescent="0.2"/>
  <cols>
    <col min="1" max="1" width="5.28515625" style="351" customWidth="1"/>
    <col min="2" max="2" width="57.7109375" style="351" customWidth="1"/>
    <col min="3" max="3" width="23" style="351" customWidth="1"/>
    <col min="4" max="4" width="20.85546875" style="351" customWidth="1"/>
    <col min="5" max="5" width="13.140625" style="351" customWidth="1"/>
    <col min="6" max="6" width="13.28515625" style="351" customWidth="1"/>
    <col min="7" max="7" width="19.140625" style="356" customWidth="1"/>
    <col min="8" max="8" width="18.28515625" style="356" customWidth="1"/>
    <col min="9" max="9" width="26" style="356" customWidth="1"/>
    <col min="10" max="10" width="9.140625" style="351" customWidth="1"/>
    <col min="11" max="11" width="9.140625" style="351"/>
    <col min="12" max="12" width="15.5703125" style="351" bestFit="1" customWidth="1"/>
    <col min="13" max="13" width="16.7109375" style="356" bestFit="1" customWidth="1"/>
    <col min="14" max="14" width="17.7109375" style="356" bestFit="1" customWidth="1"/>
    <col min="15" max="15" width="18.140625" style="356" bestFit="1" customWidth="1"/>
    <col min="16" max="16" width="17.7109375" style="356" bestFit="1" customWidth="1"/>
    <col min="17" max="17" width="16.28515625" style="356" bestFit="1" customWidth="1"/>
    <col min="18" max="18" width="14.5703125" style="356" bestFit="1" customWidth="1"/>
    <col min="19" max="256" width="9.140625" style="351"/>
    <col min="257" max="257" width="5.28515625" style="351" customWidth="1"/>
    <col min="258" max="258" width="54.42578125" style="351" customWidth="1"/>
    <col min="259" max="259" width="23" style="351" customWidth="1"/>
    <col min="260" max="260" width="20.85546875" style="351" customWidth="1"/>
    <col min="261" max="261" width="13.140625" style="351" customWidth="1"/>
    <col min="262" max="262" width="13.28515625" style="351" customWidth="1"/>
    <col min="263" max="263" width="19.140625" style="351" customWidth="1"/>
    <col min="264" max="264" width="18.28515625" style="351" customWidth="1"/>
    <col min="265" max="265" width="26" style="351" customWidth="1"/>
    <col min="266" max="267" width="9.140625" style="351"/>
    <col min="268" max="268" width="15.5703125" style="351" bestFit="1" customWidth="1"/>
    <col min="269" max="269" width="16.7109375" style="351" bestFit="1" customWidth="1"/>
    <col min="270" max="270" width="17.7109375" style="351" bestFit="1" customWidth="1"/>
    <col min="271" max="271" width="18.140625" style="351" bestFit="1" customWidth="1"/>
    <col min="272" max="272" width="17.7109375" style="351" bestFit="1" customWidth="1"/>
    <col min="273" max="273" width="16.28515625" style="351" bestFit="1" customWidth="1"/>
    <col min="274" max="274" width="14.5703125" style="351" bestFit="1" customWidth="1"/>
    <col min="275" max="512" width="9.140625" style="351"/>
    <col min="513" max="513" width="5.28515625" style="351" customWidth="1"/>
    <col min="514" max="514" width="54.42578125" style="351" customWidth="1"/>
    <col min="515" max="515" width="23" style="351" customWidth="1"/>
    <col min="516" max="516" width="20.85546875" style="351" customWidth="1"/>
    <col min="517" max="517" width="13.140625" style="351" customWidth="1"/>
    <col min="518" max="518" width="13.28515625" style="351" customWidth="1"/>
    <col min="519" max="519" width="19.140625" style="351" customWidth="1"/>
    <col min="520" max="520" width="18.28515625" style="351" customWidth="1"/>
    <col min="521" max="521" width="26" style="351" customWidth="1"/>
    <col min="522" max="523" width="9.140625" style="351"/>
    <col min="524" max="524" width="15.5703125" style="351" bestFit="1" customWidth="1"/>
    <col min="525" max="525" width="16.7109375" style="351" bestFit="1" customWidth="1"/>
    <col min="526" max="526" width="17.7109375" style="351" bestFit="1" customWidth="1"/>
    <col min="527" max="527" width="18.140625" style="351" bestFit="1" customWidth="1"/>
    <col min="528" max="528" width="17.7109375" style="351" bestFit="1" customWidth="1"/>
    <col min="529" max="529" width="16.28515625" style="351" bestFit="1" customWidth="1"/>
    <col min="530" max="530" width="14.5703125" style="351" bestFit="1" customWidth="1"/>
    <col min="531" max="768" width="9.140625" style="351"/>
    <col min="769" max="769" width="5.28515625" style="351" customWidth="1"/>
    <col min="770" max="770" width="54.42578125" style="351" customWidth="1"/>
    <col min="771" max="771" width="23" style="351" customWidth="1"/>
    <col min="772" max="772" width="20.85546875" style="351" customWidth="1"/>
    <col min="773" max="773" width="13.140625" style="351" customWidth="1"/>
    <col min="774" max="774" width="13.28515625" style="351" customWidth="1"/>
    <col min="775" max="775" width="19.140625" style="351" customWidth="1"/>
    <col min="776" max="776" width="18.28515625" style="351" customWidth="1"/>
    <col min="777" max="777" width="26" style="351" customWidth="1"/>
    <col min="778" max="779" width="9.140625" style="351"/>
    <col min="780" max="780" width="15.5703125" style="351" bestFit="1" customWidth="1"/>
    <col min="781" max="781" width="16.7109375" style="351" bestFit="1" customWidth="1"/>
    <col min="782" max="782" width="17.7109375" style="351" bestFit="1" customWidth="1"/>
    <col min="783" max="783" width="18.140625" style="351" bestFit="1" customWidth="1"/>
    <col min="784" max="784" width="17.7109375" style="351" bestFit="1" customWidth="1"/>
    <col min="785" max="785" width="16.28515625" style="351" bestFit="1" customWidth="1"/>
    <col min="786" max="786" width="14.5703125" style="351" bestFit="1" customWidth="1"/>
    <col min="787" max="1024" width="9.140625" style="351"/>
    <col min="1025" max="1025" width="5.28515625" style="351" customWidth="1"/>
    <col min="1026" max="1026" width="54.42578125" style="351" customWidth="1"/>
    <col min="1027" max="1027" width="23" style="351" customWidth="1"/>
    <col min="1028" max="1028" width="20.85546875" style="351" customWidth="1"/>
    <col min="1029" max="1029" width="13.140625" style="351" customWidth="1"/>
    <col min="1030" max="1030" width="13.28515625" style="351" customWidth="1"/>
    <col min="1031" max="1031" width="19.140625" style="351" customWidth="1"/>
    <col min="1032" max="1032" width="18.28515625" style="351" customWidth="1"/>
    <col min="1033" max="1033" width="26" style="351" customWidth="1"/>
    <col min="1034" max="1035" width="9.140625" style="351"/>
    <col min="1036" max="1036" width="15.5703125" style="351" bestFit="1" customWidth="1"/>
    <col min="1037" max="1037" width="16.7109375" style="351" bestFit="1" customWidth="1"/>
    <col min="1038" max="1038" width="17.7109375" style="351" bestFit="1" customWidth="1"/>
    <col min="1039" max="1039" width="18.140625" style="351" bestFit="1" customWidth="1"/>
    <col min="1040" max="1040" width="17.7109375" style="351" bestFit="1" customWidth="1"/>
    <col min="1041" max="1041" width="16.28515625" style="351" bestFit="1" customWidth="1"/>
    <col min="1042" max="1042" width="14.5703125" style="351" bestFit="1" customWidth="1"/>
    <col min="1043" max="1280" width="9.140625" style="351"/>
    <col min="1281" max="1281" width="5.28515625" style="351" customWidth="1"/>
    <col min="1282" max="1282" width="54.42578125" style="351" customWidth="1"/>
    <col min="1283" max="1283" width="23" style="351" customWidth="1"/>
    <col min="1284" max="1284" width="20.85546875" style="351" customWidth="1"/>
    <col min="1285" max="1285" width="13.140625" style="351" customWidth="1"/>
    <col min="1286" max="1286" width="13.28515625" style="351" customWidth="1"/>
    <col min="1287" max="1287" width="19.140625" style="351" customWidth="1"/>
    <col min="1288" max="1288" width="18.28515625" style="351" customWidth="1"/>
    <col min="1289" max="1289" width="26" style="351" customWidth="1"/>
    <col min="1290" max="1291" width="9.140625" style="351"/>
    <col min="1292" max="1292" width="15.5703125" style="351" bestFit="1" customWidth="1"/>
    <col min="1293" max="1293" width="16.7109375" style="351" bestFit="1" customWidth="1"/>
    <col min="1294" max="1294" width="17.7109375" style="351" bestFit="1" customWidth="1"/>
    <col min="1295" max="1295" width="18.140625" style="351" bestFit="1" customWidth="1"/>
    <col min="1296" max="1296" width="17.7109375" style="351" bestFit="1" customWidth="1"/>
    <col min="1297" max="1297" width="16.28515625" style="351" bestFit="1" customWidth="1"/>
    <col min="1298" max="1298" width="14.5703125" style="351" bestFit="1" customWidth="1"/>
    <col min="1299" max="1536" width="9.140625" style="351"/>
    <col min="1537" max="1537" width="5.28515625" style="351" customWidth="1"/>
    <col min="1538" max="1538" width="54.42578125" style="351" customWidth="1"/>
    <col min="1539" max="1539" width="23" style="351" customWidth="1"/>
    <col min="1540" max="1540" width="20.85546875" style="351" customWidth="1"/>
    <col min="1541" max="1541" width="13.140625" style="351" customWidth="1"/>
    <col min="1542" max="1542" width="13.28515625" style="351" customWidth="1"/>
    <col min="1543" max="1543" width="19.140625" style="351" customWidth="1"/>
    <col min="1544" max="1544" width="18.28515625" style="351" customWidth="1"/>
    <col min="1545" max="1545" width="26" style="351" customWidth="1"/>
    <col min="1546" max="1547" width="9.140625" style="351"/>
    <col min="1548" max="1548" width="15.5703125" style="351" bestFit="1" customWidth="1"/>
    <col min="1549" max="1549" width="16.7109375" style="351" bestFit="1" customWidth="1"/>
    <col min="1550" max="1550" width="17.7109375" style="351" bestFit="1" customWidth="1"/>
    <col min="1551" max="1551" width="18.140625" style="351" bestFit="1" customWidth="1"/>
    <col min="1552" max="1552" width="17.7109375" style="351" bestFit="1" customWidth="1"/>
    <col min="1553" max="1553" width="16.28515625" style="351" bestFit="1" customWidth="1"/>
    <col min="1554" max="1554" width="14.5703125" style="351" bestFit="1" customWidth="1"/>
    <col min="1555" max="1792" width="9.140625" style="351"/>
    <col min="1793" max="1793" width="5.28515625" style="351" customWidth="1"/>
    <col min="1794" max="1794" width="54.42578125" style="351" customWidth="1"/>
    <col min="1795" max="1795" width="23" style="351" customWidth="1"/>
    <col min="1796" max="1796" width="20.85546875" style="351" customWidth="1"/>
    <col min="1797" max="1797" width="13.140625" style="351" customWidth="1"/>
    <col min="1798" max="1798" width="13.28515625" style="351" customWidth="1"/>
    <col min="1799" max="1799" width="19.140625" style="351" customWidth="1"/>
    <col min="1800" max="1800" width="18.28515625" style="351" customWidth="1"/>
    <col min="1801" max="1801" width="26" style="351" customWidth="1"/>
    <col min="1802" max="1803" width="9.140625" style="351"/>
    <col min="1804" max="1804" width="15.5703125" style="351" bestFit="1" customWidth="1"/>
    <col min="1805" max="1805" width="16.7109375" style="351" bestFit="1" customWidth="1"/>
    <col min="1806" max="1806" width="17.7109375" style="351" bestFit="1" customWidth="1"/>
    <col min="1807" max="1807" width="18.140625" style="351" bestFit="1" customWidth="1"/>
    <col min="1808" max="1808" width="17.7109375" style="351" bestFit="1" customWidth="1"/>
    <col min="1809" max="1809" width="16.28515625" style="351" bestFit="1" customWidth="1"/>
    <col min="1810" max="1810" width="14.5703125" style="351" bestFit="1" customWidth="1"/>
    <col min="1811" max="2048" width="9.140625" style="351"/>
    <col min="2049" max="2049" width="5.28515625" style="351" customWidth="1"/>
    <col min="2050" max="2050" width="54.42578125" style="351" customWidth="1"/>
    <col min="2051" max="2051" width="23" style="351" customWidth="1"/>
    <col min="2052" max="2052" width="20.85546875" style="351" customWidth="1"/>
    <col min="2053" max="2053" width="13.140625" style="351" customWidth="1"/>
    <col min="2054" max="2054" width="13.28515625" style="351" customWidth="1"/>
    <col min="2055" max="2055" width="19.140625" style="351" customWidth="1"/>
    <col min="2056" max="2056" width="18.28515625" style="351" customWidth="1"/>
    <col min="2057" max="2057" width="26" style="351" customWidth="1"/>
    <col min="2058" max="2059" width="9.140625" style="351"/>
    <col min="2060" max="2060" width="15.5703125" style="351" bestFit="1" customWidth="1"/>
    <col min="2061" max="2061" width="16.7109375" style="351" bestFit="1" customWidth="1"/>
    <col min="2062" max="2062" width="17.7109375" style="351" bestFit="1" customWidth="1"/>
    <col min="2063" max="2063" width="18.140625" style="351" bestFit="1" customWidth="1"/>
    <col min="2064" max="2064" width="17.7109375" style="351" bestFit="1" customWidth="1"/>
    <col min="2065" max="2065" width="16.28515625" style="351" bestFit="1" customWidth="1"/>
    <col min="2066" max="2066" width="14.5703125" style="351" bestFit="1" customWidth="1"/>
    <col min="2067" max="2304" width="9.140625" style="351"/>
    <col min="2305" max="2305" width="5.28515625" style="351" customWidth="1"/>
    <col min="2306" max="2306" width="54.42578125" style="351" customWidth="1"/>
    <col min="2307" max="2307" width="23" style="351" customWidth="1"/>
    <col min="2308" max="2308" width="20.85546875" style="351" customWidth="1"/>
    <col min="2309" max="2309" width="13.140625" style="351" customWidth="1"/>
    <col min="2310" max="2310" width="13.28515625" style="351" customWidth="1"/>
    <col min="2311" max="2311" width="19.140625" style="351" customWidth="1"/>
    <col min="2312" max="2312" width="18.28515625" style="351" customWidth="1"/>
    <col min="2313" max="2313" width="26" style="351" customWidth="1"/>
    <col min="2314" max="2315" width="9.140625" style="351"/>
    <col min="2316" max="2316" width="15.5703125" style="351" bestFit="1" customWidth="1"/>
    <col min="2317" max="2317" width="16.7109375" style="351" bestFit="1" customWidth="1"/>
    <col min="2318" max="2318" width="17.7109375" style="351" bestFit="1" customWidth="1"/>
    <col min="2319" max="2319" width="18.140625" style="351" bestFit="1" customWidth="1"/>
    <col min="2320" max="2320" width="17.7109375" style="351" bestFit="1" customWidth="1"/>
    <col min="2321" max="2321" width="16.28515625" style="351" bestFit="1" customWidth="1"/>
    <col min="2322" max="2322" width="14.5703125" style="351" bestFit="1" customWidth="1"/>
    <col min="2323" max="2560" width="9.140625" style="351"/>
    <col min="2561" max="2561" width="5.28515625" style="351" customWidth="1"/>
    <col min="2562" max="2562" width="54.42578125" style="351" customWidth="1"/>
    <col min="2563" max="2563" width="23" style="351" customWidth="1"/>
    <col min="2564" max="2564" width="20.85546875" style="351" customWidth="1"/>
    <col min="2565" max="2565" width="13.140625" style="351" customWidth="1"/>
    <col min="2566" max="2566" width="13.28515625" style="351" customWidth="1"/>
    <col min="2567" max="2567" width="19.140625" style="351" customWidth="1"/>
    <col min="2568" max="2568" width="18.28515625" style="351" customWidth="1"/>
    <col min="2569" max="2569" width="26" style="351" customWidth="1"/>
    <col min="2570" max="2571" width="9.140625" style="351"/>
    <col min="2572" max="2572" width="15.5703125" style="351" bestFit="1" customWidth="1"/>
    <col min="2573" max="2573" width="16.7109375" style="351" bestFit="1" customWidth="1"/>
    <col min="2574" max="2574" width="17.7109375" style="351" bestFit="1" customWidth="1"/>
    <col min="2575" max="2575" width="18.140625" style="351" bestFit="1" customWidth="1"/>
    <col min="2576" max="2576" width="17.7109375" style="351" bestFit="1" customWidth="1"/>
    <col min="2577" max="2577" width="16.28515625" style="351" bestFit="1" customWidth="1"/>
    <col min="2578" max="2578" width="14.5703125" style="351" bestFit="1" customWidth="1"/>
    <col min="2579" max="2816" width="9.140625" style="351"/>
    <col min="2817" max="2817" width="5.28515625" style="351" customWidth="1"/>
    <col min="2818" max="2818" width="54.42578125" style="351" customWidth="1"/>
    <col min="2819" max="2819" width="23" style="351" customWidth="1"/>
    <col min="2820" max="2820" width="20.85546875" style="351" customWidth="1"/>
    <col min="2821" max="2821" width="13.140625" style="351" customWidth="1"/>
    <col min="2822" max="2822" width="13.28515625" style="351" customWidth="1"/>
    <col min="2823" max="2823" width="19.140625" style="351" customWidth="1"/>
    <col min="2824" max="2824" width="18.28515625" style="351" customWidth="1"/>
    <col min="2825" max="2825" width="26" style="351" customWidth="1"/>
    <col min="2826" max="2827" width="9.140625" style="351"/>
    <col min="2828" max="2828" width="15.5703125" style="351" bestFit="1" customWidth="1"/>
    <col min="2829" max="2829" width="16.7109375" style="351" bestFit="1" customWidth="1"/>
    <col min="2830" max="2830" width="17.7109375" style="351" bestFit="1" customWidth="1"/>
    <col min="2831" max="2831" width="18.140625" style="351" bestFit="1" customWidth="1"/>
    <col min="2832" max="2832" width="17.7109375" style="351" bestFit="1" customWidth="1"/>
    <col min="2833" max="2833" width="16.28515625" style="351" bestFit="1" customWidth="1"/>
    <col min="2834" max="2834" width="14.5703125" style="351" bestFit="1" customWidth="1"/>
    <col min="2835" max="3072" width="9.140625" style="351"/>
    <col min="3073" max="3073" width="5.28515625" style="351" customWidth="1"/>
    <col min="3074" max="3074" width="54.42578125" style="351" customWidth="1"/>
    <col min="3075" max="3075" width="23" style="351" customWidth="1"/>
    <col min="3076" max="3076" width="20.85546875" style="351" customWidth="1"/>
    <col min="3077" max="3077" width="13.140625" style="351" customWidth="1"/>
    <col min="3078" max="3078" width="13.28515625" style="351" customWidth="1"/>
    <col min="3079" max="3079" width="19.140625" style="351" customWidth="1"/>
    <col min="3080" max="3080" width="18.28515625" style="351" customWidth="1"/>
    <col min="3081" max="3081" width="26" style="351" customWidth="1"/>
    <col min="3082" max="3083" width="9.140625" style="351"/>
    <col min="3084" max="3084" width="15.5703125" style="351" bestFit="1" customWidth="1"/>
    <col min="3085" max="3085" width="16.7109375" style="351" bestFit="1" customWidth="1"/>
    <col min="3086" max="3086" width="17.7109375" style="351" bestFit="1" customWidth="1"/>
    <col min="3087" max="3087" width="18.140625" style="351" bestFit="1" customWidth="1"/>
    <col min="3088" max="3088" width="17.7109375" style="351" bestFit="1" customWidth="1"/>
    <col min="3089" max="3089" width="16.28515625" style="351" bestFit="1" customWidth="1"/>
    <col min="3090" max="3090" width="14.5703125" style="351" bestFit="1" customWidth="1"/>
    <col min="3091" max="3328" width="9.140625" style="351"/>
    <col min="3329" max="3329" width="5.28515625" style="351" customWidth="1"/>
    <col min="3330" max="3330" width="54.42578125" style="351" customWidth="1"/>
    <col min="3331" max="3331" width="23" style="351" customWidth="1"/>
    <col min="3332" max="3332" width="20.85546875" style="351" customWidth="1"/>
    <col min="3333" max="3333" width="13.140625" style="351" customWidth="1"/>
    <col min="3334" max="3334" width="13.28515625" style="351" customWidth="1"/>
    <col min="3335" max="3335" width="19.140625" style="351" customWidth="1"/>
    <col min="3336" max="3336" width="18.28515625" style="351" customWidth="1"/>
    <col min="3337" max="3337" width="26" style="351" customWidth="1"/>
    <col min="3338" max="3339" width="9.140625" style="351"/>
    <col min="3340" max="3340" width="15.5703125" style="351" bestFit="1" customWidth="1"/>
    <col min="3341" max="3341" width="16.7109375" style="351" bestFit="1" customWidth="1"/>
    <col min="3342" max="3342" width="17.7109375" style="351" bestFit="1" customWidth="1"/>
    <col min="3343" max="3343" width="18.140625" style="351" bestFit="1" customWidth="1"/>
    <col min="3344" max="3344" width="17.7109375" style="351" bestFit="1" customWidth="1"/>
    <col min="3345" max="3345" width="16.28515625" style="351" bestFit="1" customWidth="1"/>
    <col min="3346" max="3346" width="14.5703125" style="351" bestFit="1" customWidth="1"/>
    <col min="3347" max="3584" width="9.140625" style="351"/>
    <col min="3585" max="3585" width="5.28515625" style="351" customWidth="1"/>
    <col min="3586" max="3586" width="54.42578125" style="351" customWidth="1"/>
    <col min="3587" max="3587" width="23" style="351" customWidth="1"/>
    <col min="3588" max="3588" width="20.85546875" style="351" customWidth="1"/>
    <col min="3589" max="3589" width="13.140625" style="351" customWidth="1"/>
    <col min="3590" max="3590" width="13.28515625" style="351" customWidth="1"/>
    <col min="3591" max="3591" width="19.140625" style="351" customWidth="1"/>
    <col min="3592" max="3592" width="18.28515625" style="351" customWidth="1"/>
    <col min="3593" max="3593" width="26" style="351" customWidth="1"/>
    <col min="3594" max="3595" width="9.140625" style="351"/>
    <col min="3596" max="3596" width="15.5703125" style="351" bestFit="1" customWidth="1"/>
    <col min="3597" max="3597" width="16.7109375" style="351" bestFit="1" customWidth="1"/>
    <col min="3598" max="3598" width="17.7109375" style="351" bestFit="1" customWidth="1"/>
    <col min="3599" max="3599" width="18.140625" style="351" bestFit="1" customWidth="1"/>
    <col min="3600" max="3600" width="17.7109375" style="351" bestFit="1" customWidth="1"/>
    <col min="3601" max="3601" width="16.28515625" style="351" bestFit="1" customWidth="1"/>
    <col min="3602" max="3602" width="14.5703125" style="351" bestFit="1" customWidth="1"/>
    <col min="3603" max="3840" width="9.140625" style="351"/>
    <col min="3841" max="3841" width="5.28515625" style="351" customWidth="1"/>
    <col min="3842" max="3842" width="54.42578125" style="351" customWidth="1"/>
    <col min="3843" max="3843" width="23" style="351" customWidth="1"/>
    <col min="3844" max="3844" width="20.85546875" style="351" customWidth="1"/>
    <col min="3845" max="3845" width="13.140625" style="351" customWidth="1"/>
    <col min="3846" max="3846" width="13.28515625" style="351" customWidth="1"/>
    <col min="3847" max="3847" width="19.140625" style="351" customWidth="1"/>
    <col min="3848" max="3848" width="18.28515625" style="351" customWidth="1"/>
    <col min="3849" max="3849" width="26" style="351" customWidth="1"/>
    <col min="3850" max="3851" width="9.140625" style="351"/>
    <col min="3852" max="3852" width="15.5703125" style="351" bestFit="1" customWidth="1"/>
    <col min="3853" max="3853" width="16.7109375" style="351" bestFit="1" customWidth="1"/>
    <col min="3854" max="3854" width="17.7109375" style="351" bestFit="1" customWidth="1"/>
    <col min="3855" max="3855" width="18.140625" style="351" bestFit="1" customWidth="1"/>
    <col min="3856" max="3856" width="17.7109375" style="351" bestFit="1" customWidth="1"/>
    <col min="3857" max="3857" width="16.28515625" style="351" bestFit="1" customWidth="1"/>
    <col min="3858" max="3858" width="14.5703125" style="351" bestFit="1" customWidth="1"/>
    <col min="3859" max="4096" width="9.140625" style="351"/>
    <col min="4097" max="4097" width="5.28515625" style="351" customWidth="1"/>
    <col min="4098" max="4098" width="54.42578125" style="351" customWidth="1"/>
    <col min="4099" max="4099" width="23" style="351" customWidth="1"/>
    <col min="4100" max="4100" width="20.85546875" style="351" customWidth="1"/>
    <col min="4101" max="4101" width="13.140625" style="351" customWidth="1"/>
    <col min="4102" max="4102" width="13.28515625" style="351" customWidth="1"/>
    <col min="4103" max="4103" width="19.140625" style="351" customWidth="1"/>
    <col min="4104" max="4104" width="18.28515625" style="351" customWidth="1"/>
    <col min="4105" max="4105" width="26" style="351" customWidth="1"/>
    <col min="4106" max="4107" width="9.140625" style="351"/>
    <col min="4108" max="4108" width="15.5703125" style="351" bestFit="1" customWidth="1"/>
    <col min="4109" max="4109" width="16.7109375" style="351" bestFit="1" customWidth="1"/>
    <col min="4110" max="4110" width="17.7109375" style="351" bestFit="1" customWidth="1"/>
    <col min="4111" max="4111" width="18.140625" style="351" bestFit="1" customWidth="1"/>
    <col min="4112" max="4112" width="17.7109375" style="351" bestFit="1" customWidth="1"/>
    <col min="4113" max="4113" width="16.28515625" style="351" bestFit="1" customWidth="1"/>
    <col min="4114" max="4114" width="14.5703125" style="351" bestFit="1" customWidth="1"/>
    <col min="4115" max="4352" width="9.140625" style="351"/>
    <col min="4353" max="4353" width="5.28515625" style="351" customWidth="1"/>
    <col min="4354" max="4354" width="54.42578125" style="351" customWidth="1"/>
    <col min="4355" max="4355" width="23" style="351" customWidth="1"/>
    <col min="4356" max="4356" width="20.85546875" style="351" customWidth="1"/>
    <col min="4357" max="4357" width="13.140625" style="351" customWidth="1"/>
    <col min="4358" max="4358" width="13.28515625" style="351" customWidth="1"/>
    <col min="4359" max="4359" width="19.140625" style="351" customWidth="1"/>
    <col min="4360" max="4360" width="18.28515625" style="351" customWidth="1"/>
    <col min="4361" max="4361" width="26" style="351" customWidth="1"/>
    <col min="4362" max="4363" width="9.140625" style="351"/>
    <col min="4364" max="4364" width="15.5703125" style="351" bestFit="1" customWidth="1"/>
    <col min="4365" max="4365" width="16.7109375" style="351" bestFit="1" customWidth="1"/>
    <col min="4366" max="4366" width="17.7109375" style="351" bestFit="1" customWidth="1"/>
    <col min="4367" max="4367" width="18.140625" style="351" bestFit="1" customWidth="1"/>
    <col min="4368" max="4368" width="17.7109375" style="351" bestFit="1" customWidth="1"/>
    <col min="4369" max="4369" width="16.28515625" style="351" bestFit="1" customWidth="1"/>
    <col min="4370" max="4370" width="14.5703125" style="351" bestFit="1" customWidth="1"/>
    <col min="4371" max="4608" width="9.140625" style="351"/>
    <col min="4609" max="4609" width="5.28515625" style="351" customWidth="1"/>
    <col min="4610" max="4610" width="54.42578125" style="351" customWidth="1"/>
    <col min="4611" max="4611" width="23" style="351" customWidth="1"/>
    <col min="4612" max="4612" width="20.85546875" style="351" customWidth="1"/>
    <col min="4613" max="4613" width="13.140625" style="351" customWidth="1"/>
    <col min="4614" max="4614" width="13.28515625" style="351" customWidth="1"/>
    <col min="4615" max="4615" width="19.140625" style="351" customWidth="1"/>
    <col min="4616" max="4616" width="18.28515625" style="351" customWidth="1"/>
    <col min="4617" max="4617" width="26" style="351" customWidth="1"/>
    <col min="4618" max="4619" width="9.140625" style="351"/>
    <col min="4620" max="4620" width="15.5703125" style="351" bestFit="1" customWidth="1"/>
    <col min="4621" max="4621" width="16.7109375" style="351" bestFit="1" customWidth="1"/>
    <col min="4622" max="4622" width="17.7109375" style="351" bestFit="1" customWidth="1"/>
    <col min="4623" max="4623" width="18.140625" style="351" bestFit="1" customWidth="1"/>
    <col min="4624" max="4624" width="17.7109375" style="351" bestFit="1" customWidth="1"/>
    <col min="4625" max="4625" width="16.28515625" style="351" bestFit="1" customWidth="1"/>
    <col min="4626" max="4626" width="14.5703125" style="351" bestFit="1" customWidth="1"/>
    <col min="4627" max="4864" width="9.140625" style="351"/>
    <col min="4865" max="4865" width="5.28515625" style="351" customWidth="1"/>
    <col min="4866" max="4866" width="54.42578125" style="351" customWidth="1"/>
    <col min="4867" max="4867" width="23" style="351" customWidth="1"/>
    <col min="4868" max="4868" width="20.85546875" style="351" customWidth="1"/>
    <col min="4869" max="4869" width="13.140625" style="351" customWidth="1"/>
    <col min="4870" max="4870" width="13.28515625" style="351" customWidth="1"/>
    <col min="4871" max="4871" width="19.140625" style="351" customWidth="1"/>
    <col min="4872" max="4872" width="18.28515625" style="351" customWidth="1"/>
    <col min="4873" max="4873" width="26" style="351" customWidth="1"/>
    <col min="4874" max="4875" width="9.140625" style="351"/>
    <col min="4876" max="4876" width="15.5703125" style="351" bestFit="1" customWidth="1"/>
    <col min="4877" max="4877" width="16.7109375" style="351" bestFit="1" customWidth="1"/>
    <col min="4878" max="4878" width="17.7109375" style="351" bestFit="1" customWidth="1"/>
    <col min="4879" max="4879" width="18.140625" style="351" bestFit="1" customWidth="1"/>
    <col min="4880" max="4880" width="17.7109375" style="351" bestFit="1" customWidth="1"/>
    <col min="4881" max="4881" width="16.28515625" style="351" bestFit="1" customWidth="1"/>
    <col min="4882" max="4882" width="14.5703125" style="351" bestFit="1" customWidth="1"/>
    <col min="4883" max="5120" width="9.140625" style="351"/>
    <col min="5121" max="5121" width="5.28515625" style="351" customWidth="1"/>
    <col min="5122" max="5122" width="54.42578125" style="351" customWidth="1"/>
    <col min="5123" max="5123" width="23" style="351" customWidth="1"/>
    <col min="5124" max="5124" width="20.85546875" style="351" customWidth="1"/>
    <col min="5125" max="5125" width="13.140625" style="351" customWidth="1"/>
    <col min="5126" max="5126" width="13.28515625" style="351" customWidth="1"/>
    <col min="5127" max="5127" width="19.140625" style="351" customWidth="1"/>
    <col min="5128" max="5128" width="18.28515625" style="351" customWidth="1"/>
    <col min="5129" max="5129" width="26" style="351" customWidth="1"/>
    <col min="5130" max="5131" width="9.140625" style="351"/>
    <col min="5132" max="5132" width="15.5703125" style="351" bestFit="1" customWidth="1"/>
    <col min="5133" max="5133" width="16.7109375" style="351" bestFit="1" customWidth="1"/>
    <col min="5134" max="5134" width="17.7109375" style="351" bestFit="1" customWidth="1"/>
    <col min="5135" max="5135" width="18.140625" style="351" bestFit="1" customWidth="1"/>
    <col min="5136" max="5136" width="17.7109375" style="351" bestFit="1" customWidth="1"/>
    <col min="5137" max="5137" width="16.28515625" style="351" bestFit="1" customWidth="1"/>
    <col min="5138" max="5138" width="14.5703125" style="351" bestFit="1" customWidth="1"/>
    <col min="5139" max="5376" width="9.140625" style="351"/>
    <col min="5377" max="5377" width="5.28515625" style="351" customWidth="1"/>
    <col min="5378" max="5378" width="54.42578125" style="351" customWidth="1"/>
    <col min="5379" max="5379" width="23" style="351" customWidth="1"/>
    <col min="5380" max="5380" width="20.85546875" style="351" customWidth="1"/>
    <col min="5381" max="5381" width="13.140625" style="351" customWidth="1"/>
    <col min="5382" max="5382" width="13.28515625" style="351" customWidth="1"/>
    <col min="5383" max="5383" width="19.140625" style="351" customWidth="1"/>
    <col min="5384" max="5384" width="18.28515625" style="351" customWidth="1"/>
    <col min="5385" max="5385" width="26" style="351" customWidth="1"/>
    <col min="5386" max="5387" width="9.140625" style="351"/>
    <col min="5388" max="5388" width="15.5703125" style="351" bestFit="1" customWidth="1"/>
    <col min="5389" max="5389" width="16.7109375" style="351" bestFit="1" customWidth="1"/>
    <col min="5390" max="5390" width="17.7109375" style="351" bestFit="1" customWidth="1"/>
    <col min="5391" max="5391" width="18.140625" style="351" bestFit="1" customWidth="1"/>
    <col min="5392" max="5392" width="17.7109375" style="351" bestFit="1" customWidth="1"/>
    <col min="5393" max="5393" width="16.28515625" style="351" bestFit="1" customWidth="1"/>
    <col min="5394" max="5394" width="14.5703125" style="351" bestFit="1" customWidth="1"/>
    <col min="5395" max="5632" width="9.140625" style="351"/>
    <col min="5633" max="5633" width="5.28515625" style="351" customWidth="1"/>
    <col min="5634" max="5634" width="54.42578125" style="351" customWidth="1"/>
    <col min="5635" max="5635" width="23" style="351" customWidth="1"/>
    <col min="5636" max="5636" width="20.85546875" style="351" customWidth="1"/>
    <col min="5637" max="5637" width="13.140625" style="351" customWidth="1"/>
    <col min="5638" max="5638" width="13.28515625" style="351" customWidth="1"/>
    <col min="5639" max="5639" width="19.140625" style="351" customWidth="1"/>
    <col min="5640" max="5640" width="18.28515625" style="351" customWidth="1"/>
    <col min="5641" max="5641" width="26" style="351" customWidth="1"/>
    <col min="5642" max="5643" width="9.140625" style="351"/>
    <col min="5644" max="5644" width="15.5703125" style="351" bestFit="1" customWidth="1"/>
    <col min="5645" max="5645" width="16.7109375" style="351" bestFit="1" customWidth="1"/>
    <col min="5646" max="5646" width="17.7109375" style="351" bestFit="1" customWidth="1"/>
    <col min="5647" max="5647" width="18.140625" style="351" bestFit="1" customWidth="1"/>
    <col min="5648" max="5648" width="17.7109375" style="351" bestFit="1" customWidth="1"/>
    <col min="5649" max="5649" width="16.28515625" style="351" bestFit="1" customWidth="1"/>
    <col min="5650" max="5650" width="14.5703125" style="351" bestFit="1" customWidth="1"/>
    <col min="5651" max="5888" width="9.140625" style="351"/>
    <col min="5889" max="5889" width="5.28515625" style="351" customWidth="1"/>
    <col min="5890" max="5890" width="54.42578125" style="351" customWidth="1"/>
    <col min="5891" max="5891" width="23" style="351" customWidth="1"/>
    <col min="5892" max="5892" width="20.85546875" style="351" customWidth="1"/>
    <col min="5893" max="5893" width="13.140625" style="351" customWidth="1"/>
    <col min="5894" max="5894" width="13.28515625" style="351" customWidth="1"/>
    <col min="5895" max="5895" width="19.140625" style="351" customWidth="1"/>
    <col min="5896" max="5896" width="18.28515625" style="351" customWidth="1"/>
    <col min="5897" max="5897" width="26" style="351" customWidth="1"/>
    <col min="5898" max="5899" width="9.140625" style="351"/>
    <col min="5900" max="5900" width="15.5703125" style="351" bestFit="1" customWidth="1"/>
    <col min="5901" max="5901" width="16.7109375" style="351" bestFit="1" customWidth="1"/>
    <col min="5902" max="5902" width="17.7109375" style="351" bestFit="1" customWidth="1"/>
    <col min="5903" max="5903" width="18.140625" style="351" bestFit="1" customWidth="1"/>
    <col min="5904" max="5904" width="17.7109375" style="351" bestFit="1" customWidth="1"/>
    <col min="5905" max="5905" width="16.28515625" style="351" bestFit="1" customWidth="1"/>
    <col min="5906" max="5906" width="14.5703125" style="351" bestFit="1" customWidth="1"/>
    <col min="5907" max="6144" width="9.140625" style="351"/>
    <col min="6145" max="6145" width="5.28515625" style="351" customWidth="1"/>
    <col min="6146" max="6146" width="54.42578125" style="351" customWidth="1"/>
    <col min="6147" max="6147" width="23" style="351" customWidth="1"/>
    <col min="6148" max="6148" width="20.85546875" style="351" customWidth="1"/>
    <col min="6149" max="6149" width="13.140625" style="351" customWidth="1"/>
    <col min="6150" max="6150" width="13.28515625" style="351" customWidth="1"/>
    <col min="6151" max="6151" width="19.140625" style="351" customWidth="1"/>
    <col min="6152" max="6152" width="18.28515625" style="351" customWidth="1"/>
    <col min="6153" max="6153" width="26" style="351" customWidth="1"/>
    <col min="6154" max="6155" width="9.140625" style="351"/>
    <col min="6156" max="6156" width="15.5703125" style="351" bestFit="1" customWidth="1"/>
    <col min="6157" max="6157" width="16.7109375" style="351" bestFit="1" customWidth="1"/>
    <col min="6158" max="6158" width="17.7109375" style="351" bestFit="1" customWidth="1"/>
    <col min="6159" max="6159" width="18.140625" style="351" bestFit="1" customWidth="1"/>
    <col min="6160" max="6160" width="17.7109375" style="351" bestFit="1" customWidth="1"/>
    <col min="6161" max="6161" width="16.28515625" style="351" bestFit="1" customWidth="1"/>
    <col min="6162" max="6162" width="14.5703125" style="351" bestFit="1" customWidth="1"/>
    <col min="6163" max="6400" width="9.140625" style="351"/>
    <col min="6401" max="6401" width="5.28515625" style="351" customWidth="1"/>
    <col min="6402" max="6402" width="54.42578125" style="351" customWidth="1"/>
    <col min="6403" max="6403" width="23" style="351" customWidth="1"/>
    <col min="6404" max="6404" width="20.85546875" style="351" customWidth="1"/>
    <col min="6405" max="6405" width="13.140625" style="351" customWidth="1"/>
    <col min="6406" max="6406" width="13.28515625" style="351" customWidth="1"/>
    <col min="6407" max="6407" width="19.140625" style="351" customWidth="1"/>
    <col min="6408" max="6408" width="18.28515625" style="351" customWidth="1"/>
    <col min="6409" max="6409" width="26" style="351" customWidth="1"/>
    <col min="6410" max="6411" width="9.140625" style="351"/>
    <col min="6412" max="6412" width="15.5703125" style="351" bestFit="1" customWidth="1"/>
    <col min="6413" max="6413" width="16.7109375" style="351" bestFit="1" customWidth="1"/>
    <col min="6414" max="6414" width="17.7109375" style="351" bestFit="1" customWidth="1"/>
    <col min="6415" max="6415" width="18.140625" style="351" bestFit="1" customWidth="1"/>
    <col min="6416" max="6416" width="17.7109375" style="351" bestFit="1" customWidth="1"/>
    <col min="6417" max="6417" width="16.28515625" style="351" bestFit="1" customWidth="1"/>
    <col min="6418" max="6418" width="14.5703125" style="351" bestFit="1" customWidth="1"/>
    <col min="6419" max="6656" width="9.140625" style="351"/>
    <col min="6657" max="6657" width="5.28515625" style="351" customWidth="1"/>
    <col min="6658" max="6658" width="54.42578125" style="351" customWidth="1"/>
    <col min="6659" max="6659" width="23" style="351" customWidth="1"/>
    <col min="6660" max="6660" width="20.85546875" style="351" customWidth="1"/>
    <col min="6661" max="6661" width="13.140625" style="351" customWidth="1"/>
    <col min="6662" max="6662" width="13.28515625" style="351" customWidth="1"/>
    <col min="6663" max="6663" width="19.140625" style="351" customWidth="1"/>
    <col min="6664" max="6664" width="18.28515625" style="351" customWidth="1"/>
    <col min="6665" max="6665" width="26" style="351" customWidth="1"/>
    <col min="6666" max="6667" width="9.140625" style="351"/>
    <col min="6668" max="6668" width="15.5703125" style="351" bestFit="1" customWidth="1"/>
    <col min="6669" max="6669" width="16.7109375" style="351" bestFit="1" customWidth="1"/>
    <col min="6670" max="6670" width="17.7109375" style="351" bestFit="1" customWidth="1"/>
    <col min="6671" max="6671" width="18.140625" style="351" bestFit="1" customWidth="1"/>
    <col min="6672" max="6672" width="17.7109375" style="351" bestFit="1" customWidth="1"/>
    <col min="6673" max="6673" width="16.28515625" style="351" bestFit="1" customWidth="1"/>
    <col min="6674" max="6674" width="14.5703125" style="351" bestFit="1" customWidth="1"/>
    <col min="6675" max="6912" width="9.140625" style="351"/>
    <col min="6913" max="6913" width="5.28515625" style="351" customWidth="1"/>
    <col min="6914" max="6914" width="54.42578125" style="351" customWidth="1"/>
    <col min="6915" max="6915" width="23" style="351" customWidth="1"/>
    <col min="6916" max="6916" width="20.85546875" style="351" customWidth="1"/>
    <col min="6917" max="6917" width="13.140625" style="351" customWidth="1"/>
    <col min="6918" max="6918" width="13.28515625" style="351" customWidth="1"/>
    <col min="6919" max="6919" width="19.140625" style="351" customWidth="1"/>
    <col min="6920" max="6920" width="18.28515625" style="351" customWidth="1"/>
    <col min="6921" max="6921" width="26" style="351" customWidth="1"/>
    <col min="6922" max="6923" width="9.140625" style="351"/>
    <col min="6924" max="6924" width="15.5703125" style="351" bestFit="1" customWidth="1"/>
    <col min="6925" max="6925" width="16.7109375" style="351" bestFit="1" customWidth="1"/>
    <col min="6926" max="6926" width="17.7109375" style="351" bestFit="1" customWidth="1"/>
    <col min="6927" max="6927" width="18.140625" style="351" bestFit="1" customWidth="1"/>
    <col min="6928" max="6928" width="17.7109375" style="351" bestFit="1" customWidth="1"/>
    <col min="6929" max="6929" width="16.28515625" style="351" bestFit="1" customWidth="1"/>
    <col min="6930" max="6930" width="14.5703125" style="351" bestFit="1" customWidth="1"/>
    <col min="6931" max="7168" width="9.140625" style="351"/>
    <col min="7169" max="7169" width="5.28515625" style="351" customWidth="1"/>
    <col min="7170" max="7170" width="54.42578125" style="351" customWidth="1"/>
    <col min="7171" max="7171" width="23" style="351" customWidth="1"/>
    <col min="7172" max="7172" width="20.85546875" style="351" customWidth="1"/>
    <col min="7173" max="7173" width="13.140625" style="351" customWidth="1"/>
    <col min="7174" max="7174" width="13.28515625" style="351" customWidth="1"/>
    <col min="7175" max="7175" width="19.140625" style="351" customWidth="1"/>
    <col min="7176" max="7176" width="18.28515625" style="351" customWidth="1"/>
    <col min="7177" max="7177" width="26" style="351" customWidth="1"/>
    <col min="7178" max="7179" width="9.140625" style="351"/>
    <col min="7180" max="7180" width="15.5703125" style="351" bestFit="1" customWidth="1"/>
    <col min="7181" max="7181" width="16.7109375" style="351" bestFit="1" customWidth="1"/>
    <col min="7182" max="7182" width="17.7109375" style="351" bestFit="1" customWidth="1"/>
    <col min="7183" max="7183" width="18.140625" style="351" bestFit="1" customWidth="1"/>
    <col min="7184" max="7184" width="17.7109375" style="351" bestFit="1" customWidth="1"/>
    <col min="7185" max="7185" width="16.28515625" style="351" bestFit="1" customWidth="1"/>
    <col min="7186" max="7186" width="14.5703125" style="351" bestFit="1" customWidth="1"/>
    <col min="7187" max="7424" width="9.140625" style="351"/>
    <col min="7425" max="7425" width="5.28515625" style="351" customWidth="1"/>
    <col min="7426" max="7426" width="54.42578125" style="351" customWidth="1"/>
    <col min="7427" max="7427" width="23" style="351" customWidth="1"/>
    <col min="7428" max="7428" width="20.85546875" style="351" customWidth="1"/>
    <col min="7429" max="7429" width="13.140625" style="351" customWidth="1"/>
    <col min="7430" max="7430" width="13.28515625" style="351" customWidth="1"/>
    <col min="7431" max="7431" width="19.140625" style="351" customWidth="1"/>
    <col min="7432" max="7432" width="18.28515625" style="351" customWidth="1"/>
    <col min="7433" max="7433" width="26" style="351" customWidth="1"/>
    <col min="7434" max="7435" width="9.140625" style="351"/>
    <col min="7436" max="7436" width="15.5703125" style="351" bestFit="1" customWidth="1"/>
    <col min="7437" max="7437" width="16.7109375" style="351" bestFit="1" customWidth="1"/>
    <col min="7438" max="7438" width="17.7109375" style="351" bestFit="1" customWidth="1"/>
    <col min="7439" max="7439" width="18.140625" style="351" bestFit="1" customWidth="1"/>
    <col min="7440" max="7440" width="17.7109375" style="351" bestFit="1" customWidth="1"/>
    <col min="7441" max="7441" width="16.28515625" style="351" bestFit="1" customWidth="1"/>
    <col min="7442" max="7442" width="14.5703125" style="351" bestFit="1" customWidth="1"/>
    <col min="7443" max="7680" width="9.140625" style="351"/>
    <col min="7681" max="7681" width="5.28515625" style="351" customWidth="1"/>
    <col min="7682" max="7682" width="54.42578125" style="351" customWidth="1"/>
    <col min="7683" max="7683" width="23" style="351" customWidth="1"/>
    <col min="7684" max="7684" width="20.85546875" style="351" customWidth="1"/>
    <col min="7685" max="7685" width="13.140625" style="351" customWidth="1"/>
    <col min="7686" max="7686" width="13.28515625" style="351" customWidth="1"/>
    <col min="7687" max="7687" width="19.140625" style="351" customWidth="1"/>
    <col min="7688" max="7688" width="18.28515625" style="351" customWidth="1"/>
    <col min="7689" max="7689" width="26" style="351" customWidth="1"/>
    <col min="7690" max="7691" width="9.140625" style="351"/>
    <col min="7692" max="7692" width="15.5703125" style="351" bestFit="1" customWidth="1"/>
    <col min="7693" max="7693" width="16.7109375" style="351" bestFit="1" customWidth="1"/>
    <col min="7694" max="7694" width="17.7109375" style="351" bestFit="1" customWidth="1"/>
    <col min="7695" max="7695" width="18.140625" style="351" bestFit="1" customWidth="1"/>
    <col min="7696" max="7696" width="17.7109375" style="351" bestFit="1" customWidth="1"/>
    <col min="7697" max="7697" width="16.28515625" style="351" bestFit="1" customWidth="1"/>
    <col min="7698" max="7698" width="14.5703125" style="351" bestFit="1" customWidth="1"/>
    <col min="7699" max="7936" width="9.140625" style="351"/>
    <col min="7937" max="7937" width="5.28515625" style="351" customWidth="1"/>
    <col min="7938" max="7938" width="54.42578125" style="351" customWidth="1"/>
    <col min="7939" max="7939" width="23" style="351" customWidth="1"/>
    <col min="7940" max="7940" width="20.85546875" style="351" customWidth="1"/>
    <col min="7941" max="7941" width="13.140625" style="351" customWidth="1"/>
    <col min="7942" max="7942" width="13.28515625" style="351" customWidth="1"/>
    <col min="7943" max="7943" width="19.140625" style="351" customWidth="1"/>
    <col min="7944" max="7944" width="18.28515625" style="351" customWidth="1"/>
    <col min="7945" max="7945" width="26" style="351" customWidth="1"/>
    <col min="7946" max="7947" width="9.140625" style="351"/>
    <col min="7948" max="7948" width="15.5703125" style="351" bestFit="1" customWidth="1"/>
    <col min="7949" max="7949" width="16.7109375" style="351" bestFit="1" customWidth="1"/>
    <col min="7950" max="7950" width="17.7109375" style="351" bestFit="1" customWidth="1"/>
    <col min="7951" max="7951" width="18.140625" style="351" bestFit="1" customWidth="1"/>
    <col min="7952" max="7952" width="17.7109375" style="351" bestFit="1" customWidth="1"/>
    <col min="7953" max="7953" width="16.28515625" style="351" bestFit="1" customWidth="1"/>
    <col min="7954" max="7954" width="14.5703125" style="351" bestFit="1" customWidth="1"/>
    <col min="7955" max="8192" width="9.140625" style="351"/>
    <col min="8193" max="8193" width="5.28515625" style="351" customWidth="1"/>
    <col min="8194" max="8194" width="54.42578125" style="351" customWidth="1"/>
    <col min="8195" max="8195" width="23" style="351" customWidth="1"/>
    <col min="8196" max="8196" width="20.85546875" style="351" customWidth="1"/>
    <col min="8197" max="8197" width="13.140625" style="351" customWidth="1"/>
    <col min="8198" max="8198" width="13.28515625" style="351" customWidth="1"/>
    <col min="8199" max="8199" width="19.140625" style="351" customWidth="1"/>
    <col min="8200" max="8200" width="18.28515625" style="351" customWidth="1"/>
    <col min="8201" max="8201" width="26" style="351" customWidth="1"/>
    <col min="8202" max="8203" width="9.140625" style="351"/>
    <col min="8204" max="8204" width="15.5703125" style="351" bestFit="1" customWidth="1"/>
    <col min="8205" max="8205" width="16.7109375" style="351" bestFit="1" customWidth="1"/>
    <col min="8206" max="8206" width="17.7109375" style="351" bestFit="1" customWidth="1"/>
    <col min="8207" max="8207" width="18.140625" style="351" bestFit="1" customWidth="1"/>
    <col min="8208" max="8208" width="17.7109375" style="351" bestFit="1" customWidth="1"/>
    <col min="8209" max="8209" width="16.28515625" style="351" bestFit="1" customWidth="1"/>
    <col min="8210" max="8210" width="14.5703125" style="351" bestFit="1" customWidth="1"/>
    <col min="8211" max="8448" width="9.140625" style="351"/>
    <col min="8449" max="8449" width="5.28515625" style="351" customWidth="1"/>
    <col min="8450" max="8450" width="54.42578125" style="351" customWidth="1"/>
    <col min="8451" max="8451" width="23" style="351" customWidth="1"/>
    <col min="8452" max="8452" width="20.85546875" style="351" customWidth="1"/>
    <col min="8453" max="8453" width="13.140625" style="351" customWidth="1"/>
    <col min="8454" max="8454" width="13.28515625" style="351" customWidth="1"/>
    <col min="8455" max="8455" width="19.140625" style="351" customWidth="1"/>
    <col min="8456" max="8456" width="18.28515625" style="351" customWidth="1"/>
    <col min="8457" max="8457" width="26" style="351" customWidth="1"/>
    <col min="8458" max="8459" width="9.140625" style="351"/>
    <col min="8460" max="8460" width="15.5703125" style="351" bestFit="1" customWidth="1"/>
    <col min="8461" max="8461" width="16.7109375" style="351" bestFit="1" customWidth="1"/>
    <col min="8462" max="8462" width="17.7109375" style="351" bestFit="1" customWidth="1"/>
    <col min="8463" max="8463" width="18.140625" style="351" bestFit="1" customWidth="1"/>
    <col min="8464" max="8464" width="17.7109375" style="351" bestFit="1" customWidth="1"/>
    <col min="8465" max="8465" width="16.28515625" style="351" bestFit="1" customWidth="1"/>
    <col min="8466" max="8466" width="14.5703125" style="351" bestFit="1" customWidth="1"/>
    <col min="8467" max="8704" width="9.140625" style="351"/>
    <col min="8705" max="8705" width="5.28515625" style="351" customWidth="1"/>
    <col min="8706" max="8706" width="54.42578125" style="351" customWidth="1"/>
    <col min="8707" max="8707" width="23" style="351" customWidth="1"/>
    <col min="8708" max="8708" width="20.85546875" style="351" customWidth="1"/>
    <col min="8709" max="8709" width="13.140625" style="351" customWidth="1"/>
    <col min="8710" max="8710" width="13.28515625" style="351" customWidth="1"/>
    <col min="8711" max="8711" width="19.140625" style="351" customWidth="1"/>
    <col min="8712" max="8712" width="18.28515625" style="351" customWidth="1"/>
    <col min="8713" max="8713" width="26" style="351" customWidth="1"/>
    <col min="8714" max="8715" width="9.140625" style="351"/>
    <col min="8716" max="8716" width="15.5703125" style="351" bestFit="1" customWidth="1"/>
    <col min="8717" max="8717" width="16.7109375" style="351" bestFit="1" customWidth="1"/>
    <col min="8718" max="8718" width="17.7109375" style="351" bestFit="1" customWidth="1"/>
    <col min="8719" max="8719" width="18.140625" style="351" bestFit="1" customWidth="1"/>
    <col min="8720" max="8720" width="17.7109375" style="351" bestFit="1" customWidth="1"/>
    <col min="8721" max="8721" width="16.28515625" style="351" bestFit="1" customWidth="1"/>
    <col min="8722" max="8722" width="14.5703125" style="351" bestFit="1" customWidth="1"/>
    <col min="8723" max="8960" width="9.140625" style="351"/>
    <col min="8961" max="8961" width="5.28515625" style="351" customWidth="1"/>
    <col min="8962" max="8962" width="54.42578125" style="351" customWidth="1"/>
    <col min="8963" max="8963" width="23" style="351" customWidth="1"/>
    <col min="8964" max="8964" width="20.85546875" style="351" customWidth="1"/>
    <col min="8965" max="8965" width="13.140625" style="351" customWidth="1"/>
    <col min="8966" max="8966" width="13.28515625" style="351" customWidth="1"/>
    <col min="8967" max="8967" width="19.140625" style="351" customWidth="1"/>
    <col min="8968" max="8968" width="18.28515625" style="351" customWidth="1"/>
    <col min="8969" max="8969" width="26" style="351" customWidth="1"/>
    <col min="8970" max="8971" width="9.140625" style="351"/>
    <col min="8972" max="8972" width="15.5703125" style="351" bestFit="1" customWidth="1"/>
    <col min="8973" max="8973" width="16.7109375" style="351" bestFit="1" customWidth="1"/>
    <col min="8974" max="8974" width="17.7109375" style="351" bestFit="1" customWidth="1"/>
    <col min="8975" max="8975" width="18.140625" style="351" bestFit="1" customWidth="1"/>
    <col min="8976" max="8976" width="17.7109375" style="351" bestFit="1" customWidth="1"/>
    <col min="8977" max="8977" width="16.28515625" style="351" bestFit="1" customWidth="1"/>
    <col min="8978" max="8978" width="14.5703125" style="351" bestFit="1" customWidth="1"/>
    <col min="8979" max="9216" width="9.140625" style="351"/>
    <col min="9217" max="9217" width="5.28515625" style="351" customWidth="1"/>
    <col min="9218" max="9218" width="54.42578125" style="351" customWidth="1"/>
    <col min="9219" max="9219" width="23" style="351" customWidth="1"/>
    <col min="9220" max="9220" width="20.85546875" style="351" customWidth="1"/>
    <col min="9221" max="9221" width="13.140625" style="351" customWidth="1"/>
    <col min="9222" max="9222" width="13.28515625" style="351" customWidth="1"/>
    <col min="9223" max="9223" width="19.140625" style="351" customWidth="1"/>
    <col min="9224" max="9224" width="18.28515625" style="351" customWidth="1"/>
    <col min="9225" max="9225" width="26" style="351" customWidth="1"/>
    <col min="9226" max="9227" width="9.140625" style="351"/>
    <col min="9228" max="9228" width="15.5703125" style="351" bestFit="1" customWidth="1"/>
    <col min="9229" max="9229" width="16.7109375" style="351" bestFit="1" customWidth="1"/>
    <col min="9230" max="9230" width="17.7109375" style="351" bestFit="1" customWidth="1"/>
    <col min="9231" max="9231" width="18.140625" style="351" bestFit="1" customWidth="1"/>
    <col min="9232" max="9232" width="17.7109375" style="351" bestFit="1" customWidth="1"/>
    <col min="9233" max="9233" width="16.28515625" style="351" bestFit="1" customWidth="1"/>
    <col min="9234" max="9234" width="14.5703125" style="351" bestFit="1" customWidth="1"/>
    <col min="9235" max="9472" width="9.140625" style="351"/>
    <col min="9473" max="9473" width="5.28515625" style="351" customWidth="1"/>
    <col min="9474" max="9474" width="54.42578125" style="351" customWidth="1"/>
    <col min="9475" max="9475" width="23" style="351" customWidth="1"/>
    <col min="9476" max="9476" width="20.85546875" style="351" customWidth="1"/>
    <col min="9477" max="9477" width="13.140625" style="351" customWidth="1"/>
    <col min="9478" max="9478" width="13.28515625" style="351" customWidth="1"/>
    <col min="9479" max="9479" width="19.140625" style="351" customWidth="1"/>
    <col min="9480" max="9480" width="18.28515625" style="351" customWidth="1"/>
    <col min="9481" max="9481" width="26" style="351" customWidth="1"/>
    <col min="9482" max="9483" width="9.140625" style="351"/>
    <col min="9484" max="9484" width="15.5703125" style="351" bestFit="1" customWidth="1"/>
    <col min="9485" max="9485" width="16.7109375" style="351" bestFit="1" customWidth="1"/>
    <col min="9486" max="9486" width="17.7109375" style="351" bestFit="1" customWidth="1"/>
    <col min="9487" max="9487" width="18.140625" style="351" bestFit="1" customWidth="1"/>
    <col min="9488" max="9488" width="17.7109375" style="351" bestFit="1" customWidth="1"/>
    <col min="9489" max="9489" width="16.28515625" style="351" bestFit="1" customWidth="1"/>
    <col min="9490" max="9490" width="14.5703125" style="351" bestFit="1" customWidth="1"/>
    <col min="9491" max="9728" width="9.140625" style="351"/>
    <col min="9729" max="9729" width="5.28515625" style="351" customWidth="1"/>
    <col min="9730" max="9730" width="54.42578125" style="351" customWidth="1"/>
    <col min="9731" max="9731" width="23" style="351" customWidth="1"/>
    <col min="9732" max="9732" width="20.85546875" style="351" customWidth="1"/>
    <col min="9733" max="9733" width="13.140625" style="351" customWidth="1"/>
    <col min="9734" max="9734" width="13.28515625" style="351" customWidth="1"/>
    <col min="9735" max="9735" width="19.140625" style="351" customWidth="1"/>
    <col min="9736" max="9736" width="18.28515625" style="351" customWidth="1"/>
    <col min="9737" max="9737" width="26" style="351" customWidth="1"/>
    <col min="9738" max="9739" width="9.140625" style="351"/>
    <col min="9740" max="9740" width="15.5703125" style="351" bestFit="1" customWidth="1"/>
    <col min="9741" max="9741" width="16.7109375" style="351" bestFit="1" customWidth="1"/>
    <col min="9742" max="9742" width="17.7109375" style="351" bestFit="1" customWidth="1"/>
    <col min="9743" max="9743" width="18.140625" style="351" bestFit="1" customWidth="1"/>
    <col min="9744" max="9744" width="17.7109375" style="351" bestFit="1" customWidth="1"/>
    <col min="9745" max="9745" width="16.28515625" style="351" bestFit="1" customWidth="1"/>
    <col min="9746" max="9746" width="14.5703125" style="351" bestFit="1" customWidth="1"/>
    <col min="9747" max="9984" width="9.140625" style="351"/>
    <col min="9985" max="9985" width="5.28515625" style="351" customWidth="1"/>
    <col min="9986" max="9986" width="54.42578125" style="351" customWidth="1"/>
    <col min="9987" max="9987" width="23" style="351" customWidth="1"/>
    <col min="9988" max="9988" width="20.85546875" style="351" customWidth="1"/>
    <col min="9989" max="9989" width="13.140625" style="351" customWidth="1"/>
    <col min="9990" max="9990" width="13.28515625" style="351" customWidth="1"/>
    <col min="9991" max="9991" width="19.140625" style="351" customWidth="1"/>
    <col min="9992" max="9992" width="18.28515625" style="351" customWidth="1"/>
    <col min="9993" max="9993" width="26" style="351" customWidth="1"/>
    <col min="9994" max="9995" width="9.140625" style="351"/>
    <col min="9996" max="9996" width="15.5703125" style="351" bestFit="1" customWidth="1"/>
    <col min="9997" max="9997" width="16.7109375" style="351" bestFit="1" customWidth="1"/>
    <col min="9998" max="9998" width="17.7109375" style="351" bestFit="1" customWidth="1"/>
    <col min="9999" max="9999" width="18.140625" style="351" bestFit="1" customWidth="1"/>
    <col min="10000" max="10000" width="17.7109375" style="351" bestFit="1" customWidth="1"/>
    <col min="10001" max="10001" width="16.28515625" style="351" bestFit="1" customWidth="1"/>
    <col min="10002" max="10002" width="14.5703125" style="351" bestFit="1" customWidth="1"/>
    <col min="10003" max="10240" width="9.140625" style="351"/>
    <col min="10241" max="10241" width="5.28515625" style="351" customWidth="1"/>
    <col min="10242" max="10242" width="54.42578125" style="351" customWidth="1"/>
    <col min="10243" max="10243" width="23" style="351" customWidth="1"/>
    <col min="10244" max="10244" width="20.85546875" style="351" customWidth="1"/>
    <col min="10245" max="10245" width="13.140625" style="351" customWidth="1"/>
    <col min="10246" max="10246" width="13.28515625" style="351" customWidth="1"/>
    <col min="10247" max="10247" width="19.140625" style="351" customWidth="1"/>
    <col min="10248" max="10248" width="18.28515625" style="351" customWidth="1"/>
    <col min="10249" max="10249" width="26" style="351" customWidth="1"/>
    <col min="10250" max="10251" width="9.140625" style="351"/>
    <col min="10252" max="10252" width="15.5703125" style="351" bestFit="1" customWidth="1"/>
    <col min="10253" max="10253" width="16.7109375" style="351" bestFit="1" customWidth="1"/>
    <col min="10254" max="10254" width="17.7109375" style="351" bestFit="1" customWidth="1"/>
    <col min="10255" max="10255" width="18.140625" style="351" bestFit="1" customWidth="1"/>
    <col min="10256" max="10256" width="17.7109375" style="351" bestFit="1" customWidth="1"/>
    <col min="10257" max="10257" width="16.28515625" style="351" bestFit="1" customWidth="1"/>
    <col min="10258" max="10258" width="14.5703125" style="351" bestFit="1" customWidth="1"/>
    <col min="10259" max="10496" width="9.140625" style="351"/>
    <col min="10497" max="10497" width="5.28515625" style="351" customWidth="1"/>
    <col min="10498" max="10498" width="54.42578125" style="351" customWidth="1"/>
    <col min="10499" max="10499" width="23" style="351" customWidth="1"/>
    <col min="10500" max="10500" width="20.85546875" style="351" customWidth="1"/>
    <col min="10501" max="10501" width="13.140625" style="351" customWidth="1"/>
    <col min="10502" max="10502" width="13.28515625" style="351" customWidth="1"/>
    <col min="10503" max="10503" width="19.140625" style="351" customWidth="1"/>
    <col min="10504" max="10504" width="18.28515625" style="351" customWidth="1"/>
    <col min="10505" max="10505" width="26" style="351" customWidth="1"/>
    <col min="10506" max="10507" width="9.140625" style="351"/>
    <col min="10508" max="10508" width="15.5703125" style="351" bestFit="1" customWidth="1"/>
    <col min="10509" max="10509" width="16.7109375" style="351" bestFit="1" customWidth="1"/>
    <col min="10510" max="10510" width="17.7109375" style="351" bestFit="1" customWidth="1"/>
    <col min="10511" max="10511" width="18.140625" style="351" bestFit="1" customWidth="1"/>
    <col min="10512" max="10512" width="17.7109375" style="351" bestFit="1" customWidth="1"/>
    <col min="10513" max="10513" width="16.28515625" style="351" bestFit="1" customWidth="1"/>
    <col min="10514" max="10514" width="14.5703125" style="351" bestFit="1" customWidth="1"/>
    <col min="10515" max="10752" width="9.140625" style="351"/>
    <col min="10753" max="10753" width="5.28515625" style="351" customWidth="1"/>
    <col min="10754" max="10754" width="54.42578125" style="351" customWidth="1"/>
    <col min="10755" max="10755" width="23" style="351" customWidth="1"/>
    <col min="10756" max="10756" width="20.85546875" style="351" customWidth="1"/>
    <col min="10757" max="10757" width="13.140625" style="351" customWidth="1"/>
    <col min="10758" max="10758" width="13.28515625" style="351" customWidth="1"/>
    <col min="10759" max="10759" width="19.140625" style="351" customWidth="1"/>
    <col min="10760" max="10760" width="18.28515625" style="351" customWidth="1"/>
    <col min="10761" max="10761" width="26" style="351" customWidth="1"/>
    <col min="10762" max="10763" width="9.140625" style="351"/>
    <col min="10764" max="10764" width="15.5703125" style="351" bestFit="1" customWidth="1"/>
    <col min="10765" max="10765" width="16.7109375" style="351" bestFit="1" customWidth="1"/>
    <col min="10766" max="10766" width="17.7109375" style="351" bestFit="1" customWidth="1"/>
    <col min="10767" max="10767" width="18.140625" style="351" bestFit="1" customWidth="1"/>
    <col min="10768" max="10768" width="17.7109375" style="351" bestFit="1" customWidth="1"/>
    <col min="10769" max="10769" width="16.28515625" style="351" bestFit="1" customWidth="1"/>
    <col min="10770" max="10770" width="14.5703125" style="351" bestFit="1" customWidth="1"/>
    <col min="10771" max="11008" width="9.140625" style="351"/>
    <col min="11009" max="11009" width="5.28515625" style="351" customWidth="1"/>
    <col min="11010" max="11010" width="54.42578125" style="351" customWidth="1"/>
    <col min="11011" max="11011" width="23" style="351" customWidth="1"/>
    <col min="11012" max="11012" width="20.85546875" style="351" customWidth="1"/>
    <col min="11013" max="11013" width="13.140625" style="351" customWidth="1"/>
    <col min="11014" max="11014" width="13.28515625" style="351" customWidth="1"/>
    <col min="11015" max="11015" width="19.140625" style="351" customWidth="1"/>
    <col min="11016" max="11016" width="18.28515625" style="351" customWidth="1"/>
    <col min="11017" max="11017" width="26" style="351" customWidth="1"/>
    <col min="11018" max="11019" width="9.140625" style="351"/>
    <col min="11020" max="11020" width="15.5703125" style="351" bestFit="1" customWidth="1"/>
    <col min="11021" max="11021" width="16.7109375" style="351" bestFit="1" customWidth="1"/>
    <col min="11022" max="11022" width="17.7109375" style="351" bestFit="1" customWidth="1"/>
    <col min="11023" max="11023" width="18.140625" style="351" bestFit="1" customWidth="1"/>
    <col min="11024" max="11024" width="17.7109375" style="351" bestFit="1" customWidth="1"/>
    <col min="11025" max="11025" width="16.28515625" style="351" bestFit="1" customWidth="1"/>
    <col min="11026" max="11026" width="14.5703125" style="351" bestFit="1" customWidth="1"/>
    <col min="11027" max="11264" width="9.140625" style="351"/>
    <col min="11265" max="11265" width="5.28515625" style="351" customWidth="1"/>
    <col min="11266" max="11266" width="54.42578125" style="351" customWidth="1"/>
    <col min="11267" max="11267" width="23" style="351" customWidth="1"/>
    <col min="11268" max="11268" width="20.85546875" style="351" customWidth="1"/>
    <col min="11269" max="11269" width="13.140625" style="351" customWidth="1"/>
    <col min="11270" max="11270" width="13.28515625" style="351" customWidth="1"/>
    <col min="11271" max="11271" width="19.140625" style="351" customWidth="1"/>
    <col min="11272" max="11272" width="18.28515625" style="351" customWidth="1"/>
    <col min="11273" max="11273" width="26" style="351" customWidth="1"/>
    <col min="11274" max="11275" width="9.140625" style="351"/>
    <col min="11276" max="11276" width="15.5703125" style="351" bestFit="1" customWidth="1"/>
    <col min="11277" max="11277" width="16.7109375" style="351" bestFit="1" customWidth="1"/>
    <col min="11278" max="11278" width="17.7109375" style="351" bestFit="1" customWidth="1"/>
    <col min="11279" max="11279" width="18.140625" style="351" bestFit="1" customWidth="1"/>
    <col min="11280" max="11280" width="17.7109375" style="351" bestFit="1" customWidth="1"/>
    <col min="11281" max="11281" width="16.28515625" style="351" bestFit="1" customWidth="1"/>
    <col min="11282" max="11282" width="14.5703125" style="351" bestFit="1" customWidth="1"/>
    <col min="11283" max="11520" width="9.140625" style="351"/>
    <col min="11521" max="11521" width="5.28515625" style="351" customWidth="1"/>
    <col min="11522" max="11522" width="54.42578125" style="351" customWidth="1"/>
    <col min="11523" max="11523" width="23" style="351" customWidth="1"/>
    <col min="11524" max="11524" width="20.85546875" style="351" customWidth="1"/>
    <col min="11525" max="11525" width="13.140625" style="351" customWidth="1"/>
    <col min="11526" max="11526" width="13.28515625" style="351" customWidth="1"/>
    <col min="11527" max="11527" width="19.140625" style="351" customWidth="1"/>
    <col min="11528" max="11528" width="18.28515625" style="351" customWidth="1"/>
    <col min="11529" max="11529" width="26" style="351" customWidth="1"/>
    <col min="11530" max="11531" width="9.140625" style="351"/>
    <col min="11532" max="11532" width="15.5703125" style="351" bestFit="1" customWidth="1"/>
    <col min="11533" max="11533" width="16.7109375" style="351" bestFit="1" customWidth="1"/>
    <col min="11534" max="11534" width="17.7109375" style="351" bestFit="1" customWidth="1"/>
    <col min="11535" max="11535" width="18.140625" style="351" bestFit="1" customWidth="1"/>
    <col min="11536" max="11536" width="17.7109375" style="351" bestFit="1" customWidth="1"/>
    <col min="11537" max="11537" width="16.28515625" style="351" bestFit="1" customWidth="1"/>
    <col min="11538" max="11538" width="14.5703125" style="351" bestFit="1" customWidth="1"/>
    <col min="11539" max="11776" width="9.140625" style="351"/>
    <col min="11777" max="11777" width="5.28515625" style="351" customWidth="1"/>
    <col min="11778" max="11778" width="54.42578125" style="351" customWidth="1"/>
    <col min="11779" max="11779" width="23" style="351" customWidth="1"/>
    <col min="11780" max="11780" width="20.85546875" style="351" customWidth="1"/>
    <col min="11781" max="11781" width="13.140625" style="351" customWidth="1"/>
    <col min="11782" max="11782" width="13.28515625" style="351" customWidth="1"/>
    <col min="11783" max="11783" width="19.140625" style="351" customWidth="1"/>
    <col min="11784" max="11784" width="18.28515625" style="351" customWidth="1"/>
    <col min="11785" max="11785" width="26" style="351" customWidth="1"/>
    <col min="11786" max="11787" width="9.140625" style="351"/>
    <col min="11788" max="11788" width="15.5703125" style="351" bestFit="1" customWidth="1"/>
    <col min="11789" max="11789" width="16.7109375" style="351" bestFit="1" customWidth="1"/>
    <col min="11790" max="11790" width="17.7109375" style="351" bestFit="1" customWidth="1"/>
    <col min="11791" max="11791" width="18.140625" style="351" bestFit="1" customWidth="1"/>
    <col min="11792" max="11792" width="17.7109375" style="351" bestFit="1" customWidth="1"/>
    <col min="11793" max="11793" width="16.28515625" style="351" bestFit="1" customWidth="1"/>
    <col min="11794" max="11794" width="14.5703125" style="351" bestFit="1" customWidth="1"/>
    <col min="11795" max="12032" width="9.140625" style="351"/>
    <col min="12033" max="12033" width="5.28515625" style="351" customWidth="1"/>
    <col min="12034" max="12034" width="54.42578125" style="351" customWidth="1"/>
    <col min="12035" max="12035" width="23" style="351" customWidth="1"/>
    <col min="12036" max="12036" width="20.85546875" style="351" customWidth="1"/>
    <col min="12037" max="12037" width="13.140625" style="351" customWidth="1"/>
    <col min="12038" max="12038" width="13.28515625" style="351" customWidth="1"/>
    <col min="12039" max="12039" width="19.140625" style="351" customWidth="1"/>
    <col min="12040" max="12040" width="18.28515625" style="351" customWidth="1"/>
    <col min="12041" max="12041" width="26" style="351" customWidth="1"/>
    <col min="12042" max="12043" width="9.140625" style="351"/>
    <col min="12044" max="12044" width="15.5703125" style="351" bestFit="1" customWidth="1"/>
    <col min="12045" max="12045" width="16.7109375" style="351" bestFit="1" customWidth="1"/>
    <col min="12046" max="12046" width="17.7109375" style="351" bestFit="1" customWidth="1"/>
    <col min="12047" max="12047" width="18.140625" style="351" bestFit="1" customWidth="1"/>
    <col min="12048" max="12048" width="17.7109375" style="351" bestFit="1" customWidth="1"/>
    <col min="12049" max="12049" width="16.28515625" style="351" bestFit="1" customWidth="1"/>
    <col min="12050" max="12050" width="14.5703125" style="351" bestFit="1" customWidth="1"/>
    <col min="12051" max="12288" width="9.140625" style="351"/>
    <col min="12289" max="12289" width="5.28515625" style="351" customWidth="1"/>
    <col min="12290" max="12290" width="54.42578125" style="351" customWidth="1"/>
    <col min="12291" max="12291" width="23" style="351" customWidth="1"/>
    <col min="12292" max="12292" width="20.85546875" style="351" customWidth="1"/>
    <col min="12293" max="12293" width="13.140625" style="351" customWidth="1"/>
    <col min="12294" max="12294" width="13.28515625" style="351" customWidth="1"/>
    <col min="12295" max="12295" width="19.140625" style="351" customWidth="1"/>
    <col min="12296" max="12296" width="18.28515625" style="351" customWidth="1"/>
    <col min="12297" max="12297" width="26" style="351" customWidth="1"/>
    <col min="12298" max="12299" width="9.140625" style="351"/>
    <col min="12300" max="12300" width="15.5703125" style="351" bestFit="1" customWidth="1"/>
    <col min="12301" max="12301" width="16.7109375" style="351" bestFit="1" customWidth="1"/>
    <col min="12302" max="12302" width="17.7109375" style="351" bestFit="1" customWidth="1"/>
    <col min="12303" max="12303" width="18.140625" style="351" bestFit="1" customWidth="1"/>
    <col min="12304" max="12304" width="17.7109375" style="351" bestFit="1" customWidth="1"/>
    <col min="12305" max="12305" width="16.28515625" style="351" bestFit="1" customWidth="1"/>
    <col min="12306" max="12306" width="14.5703125" style="351" bestFit="1" customWidth="1"/>
    <col min="12307" max="12544" width="9.140625" style="351"/>
    <col min="12545" max="12545" width="5.28515625" style="351" customWidth="1"/>
    <col min="12546" max="12546" width="54.42578125" style="351" customWidth="1"/>
    <col min="12547" max="12547" width="23" style="351" customWidth="1"/>
    <col min="12548" max="12548" width="20.85546875" style="351" customWidth="1"/>
    <col min="12549" max="12549" width="13.140625" style="351" customWidth="1"/>
    <col min="12550" max="12550" width="13.28515625" style="351" customWidth="1"/>
    <col min="12551" max="12551" width="19.140625" style="351" customWidth="1"/>
    <col min="12552" max="12552" width="18.28515625" style="351" customWidth="1"/>
    <col min="12553" max="12553" width="26" style="351" customWidth="1"/>
    <col min="12554" max="12555" width="9.140625" style="351"/>
    <col min="12556" max="12556" width="15.5703125" style="351" bestFit="1" customWidth="1"/>
    <col min="12557" max="12557" width="16.7109375" style="351" bestFit="1" customWidth="1"/>
    <col min="12558" max="12558" width="17.7109375" style="351" bestFit="1" customWidth="1"/>
    <col min="12559" max="12559" width="18.140625" style="351" bestFit="1" customWidth="1"/>
    <col min="12560" max="12560" width="17.7109375" style="351" bestFit="1" customWidth="1"/>
    <col min="12561" max="12561" width="16.28515625" style="351" bestFit="1" customWidth="1"/>
    <col min="12562" max="12562" width="14.5703125" style="351" bestFit="1" customWidth="1"/>
    <col min="12563" max="12800" width="9.140625" style="351"/>
    <col min="12801" max="12801" width="5.28515625" style="351" customWidth="1"/>
    <col min="12802" max="12802" width="54.42578125" style="351" customWidth="1"/>
    <col min="12803" max="12803" width="23" style="351" customWidth="1"/>
    <col min="12804" max="12804" width="20.85546875" style="351" customWidth="1"/>
    <col min="12805" max="12805" width="13.140625" style="351" customWidth="1"/>
    <col min="12806" max="12806" width="13.28515625" style="351" customWidth="1"/>
    <col min="12807" max="12807" width="19.140625" style="351" customWidth="1"/>
    <col min="12808" max="12808" width="18.28515625" style="351" customWidth="1"/>
    <col min="12809" max="12809" width="26" style="351" customWidth="1"/>
    <col min="12810" max="12811" width="9.140625" style="351"/>
    <col min="12812" max="12812" width="15.5703125" style="351" bestFit="1" customWidth="1"/>
    <col min="12813" max="12813" width="16.7109375" style="351" bestFit="1" customWidth="1"/>
    <col min="12814" max="12814" width="17.7109375" style="351" bestFit="1" customWidth="1"/>
    <col min="12815" max="12815" width="18.140625" style="351" bestFit="1" customWidth="1"/>
    <col min="12816" max="12816" width="17.7109375" style="351" bestFit="1" customWidth="1"/>
    <col min="12817" max="12817" width="16.28515625" style="351" bestFit="1" customWidth="1"/>
    <col min="12818" max="12818" width="14.5703125" style="351" bestFit="1" customWidth="1"/>
    <col min="12819" max="13056" width="9.140625" style="351"/>
    <col min="13057" max="13057" width="5.28515625" style="351" customWidth="1"/>
    <col min="13058" max="13058" width="54.42578125" style="351" customWidth="1"/>
    <col min="13059" max="13059" width="23" style="351" customWidth="1"/>
    <col min="13060" max="13060" width="20.85546875" style="351" customWidth="1"/>
    <col min="13061" max="13061" width="13.140625" style="351" customWidth="1"/>
    <col min="13062" max="13062" width="13.28515625" style="351" customWidth="1"/>
    <col min="13063" max="13063" width="19.140625" style="351" customWidth="1"/>
    <col min="13064" max="13064" width="18.28515625" style="351" customWidth="1"/>
    <col min="13065" max="13065" width="26" style="351" customWidth="1"/>
    <col min="13066" max="13067" width="9.140625" style="351"/>
    <col min="13068" max="13068" width="15.5703125" style="351" bestFit="1" customWidth="1"/>
    <col min="13069" max="13069" width="16.7109375" style="351" bestFit="1" customWidth="1"/>
    <col min="13070" max="13070" width="17.7109375" style="351" bestFit="1" customWidth="1"/>
    <col min="13071" max="13071" width="18.140625" style="351" bestFit="1" customWidth="1"/>
    <col min="13072" max="13072" width="17.7109375" style="351" bestFit="1" customWidth="1"/>
    <col min="13073" max="13073" width="16.28515625" style="351" bestFit="1" customWidth="1"/>
    <col min="13074" max="13074" width="14.5703125" style="351" bestFit="1" customWidth="1"/>
    <col min="13075" max="13312" width="9.140625" style="351"/>
    <col min="13313" max="13313" width="5.28515625" style="351" customWidth="1"/>
    <col min="13314" max="13314" width="54.42578125" style="351" customWidth="1"/>
    <col min="13315" max="13315" width="23" style="351" customWidth="1"/>
    <col min="13316" max="13316" width="20.85546875" style="351" customWidth="1"/>
    <col min="13317" max="13317" width="13.140625" style="351" customWidth="1"/>
    <col min="13318" max="13318" width="13.28515625" style="351" customWidth="1"/>
    <col min="13319" max="13319" width="19.140625" style="351" customWidth="1"/>
    <col min="13320" max="13320" width="18.28515625" style="351" customWidth="1"/>
    <col min="13321" max="13321" width="26" style="351" customWidth="1"/>
    <col min="13322" max="13323" width="9.140625" style="351"/>
    <col min="13324" max="13324" width="15.5703125" style="351" bestFit="1" customWidth="1"/>
    <col min="13325" max="13325" width="16.7109375" style="351" bestFit="1" customWidth="1"/>
    <col min="13326" max="13326" width="17.7109375" style="351" bestFit="1" customWidth="1"/>
    <col min="13327" max="13327" width="18.140625" style="351" bestFit="1" customWidth="1"/>
    <col min="13328" max="13328" width="17.7109375" style="351" bestFit="1" customWidth="1"/>
    <col min="13329" max="13329" width="16.28515625" style="351" bestFit="1" customWidth="1"/>
    <col min="13330" max="13330" width="14.5703125" style="351" bestFit="1" customWidth="1"/>
    <col min="13331" max="13568" width="9.140625" style="351"/>
    <col min="13569" max="13569" width="5.28515625" style="351" customWidth="1"/>
    <col min="13570" max="13570" width="54.42578125" style="351" customWidth="1"/>
    <col min="13571" max="13571" width="23" style="351" customWidth="1"/>
    <col min="13572" max="13572" width="20.85546875" style="351" customWidth="1"/>
    <col min="13573" max="13573" width="13.140625" style="351" customWidth="1"/>
    <col min="13574" max="13574" width="13.28515625" style="351" customWidth="1"/>
    <col min="13575" max="13575" width="19.140625" style="351" customWidth="1"/>
    <col min="13576" max="13576" width="18.28515625" style="351" customWidth="1"/>
    <col min="13577" max="13577" width="26" style="351" customWidth="1"/>
    <col min="13578" max="13579" width="9.140625" style="351"/>
    <col min="13580" max="13580" width="15.5703125" style="351" bestFit="1" customWidth="1"/>
    <col min="13581" max="13581" width="16.7109375" style="351" bestFit="1" customWidth="1"/>
    <col min="13582" max="13582" width="17.7109375" style="351" bestFit="1" customWidth="1"/>
    <col min="13583" max="13583" width="18.140625" style="351" bestFit="1" customWidth="1"/>
    <col min="13584" max="13584" width="17.7109375" style="351" bestFit="1" customWidth="1"/>
    <col min="13585" max="13585" width="16.28515625" style="351" bestFit="1" customWidth="1"/>
    <col min="13586" max="13586" width="14.5703125" style="351" bestFit="1" customWidth="1"/>
    <col min="13587" max="13824" width="9.140625" style="351"/>
    <col min="13825" max="13825" width="5.28515625" style="351" customWidth="1"/>
    <col min="13826" max="13826" width="54.42578125" style="351" customWidth="1"/>
    <col min="13827" max="13827" width="23" style="351" customWidth="1"/>
    <col min="13828" max="13828" width="20.85546875" style="351" customWidth="1"/>
    <col min="13829" max="13829" width="13.140625" style="351" customWidth="1"/>
    <col min="13830" max="13830" width="13.28515625" style="351" customWidth="1"/>
    <col min="13831" max="13831" width="19.140625" style="351" customWidth="1"/>
    <col min="13832" max="13832" width="18.28515625" style="351" customWidth="1"/>
    <col min="13833" max="13833" width="26" style="351" customWidth="1"/>
    <col min="13834" max="13835" width="9.140625" style="351"/>
    <col min="13836" max="13836" width="15.5703125" style="351" bestFit="1" customWidth="1"/>
    <col min="13837" max="13837" width="16.7109375" style="351" bestFit="1" customWidth="1"/>
    <col min="13838" max="13838" width="17.7109375" style="351" bestFit="1" customWidth="1"/>
    <col min="13839" max="13839" width="18.140625" style="351" bestFit="1" customWidth="1"/>
    <col min="13840" max="13840" width="17.7109375" style="351" bestFit="1" customWidth="1"/>
    <col min="13841" max="13841" width="16.28515625" style="351" bestFit="1" customWidth="1"/>
    <col min="13842" max="13842" width="14.5703125" style="351" bestFit="1" customWidth="1"/>
    <col min="13843" max="14080" width="9.140625" style="351"/>
    <col min="14081" max="14081" width="5.28515625" style="351" customWidth="1"/>
    <col min="14082" max="14082" width="54.42578125" style="351" customWidth="1"/>
    <col min="14083" max="14083" width="23" style="351" customWidth="1"/>
    <col min="14084" max="14084" width="20.85546875" style="351" customWidth="1"/>
    <col min="14085" max="14085" width="13.140625" style="351" customWidth="1"/>
    <col min="14086" max="14086" width="13.28515625" style="351" customWidth="1"/>
    <col min="14087" max="14087" width="19.140625" style="351" customWidth="1"/>
    <col min="14088" max="14088" width="18.28515625" style="351" customWidth="1"/>
    <col min="14089" max="14089" width="26" style="351" customWidth="1"/>
    <col min="14090" max="14091" width="9.140625" style="351"/>
    <col min="14092" max="14092" width="15.5703125" style="351" bestFit="1" customWidth="1"/>
    <col min="14093" max="14093" width="16.7109375" style="351" bestFit="1" customWidth="1"/>
    <col min="14094" max="14094" width="17.7109375" style="351" bestFit="1" customWidth="1"/>
    <col min="14095" max="14095" width="18.140625" style="351" bestFit="1" customWidth="1"/>
    <col min="14096" max="14096" width="17.7109375" style="351" bestFit="1" customWidth="1"/>
    <col min="14097" max="14097" width="16.28515625" style="351" bestFit="1" customWidth="1"/>
    <col min="14098" max="14098" width="14.5703125" style="351" bestFit="1" customWidth="1"/>
    <col min="14099" max="14336" width="9.140625" style="351"/>
    <col min="14337" max="14337" width="5.28515625" style="351" customWidth="1"/>
    <col min="14338" max="14338" width="54.42578125" style="351" customWidth="1"/>
    <col min="14339" max="14339" width="23" style="351" customWidth="1"/>
    <col min="14340" max="14340" width="20.85546875" style="351" customWidth="1"/>
    <col min="14341" max="14341" width="13.140625" style="351" customWidth="1"/>
    <col min="14342" max="14342" width="13.28515625" style="351" customWidth="1"/>
    <col min="14343" max="14343" width="19.140625" style="351" customWidth="1"/>
    <col min="14344" max="14344" width="18.28515625" style="351" customWidth="1"/>
    <col min="14345" max="14345" width="26" style="351" customWidth="1"/>
    <col min="14346" max="14347" width="9.140625" style="351"/>
    <col min="14348" max="14348" width="15.5703125" style="351" bestFit="1" customWidth="1"/>
    <col min="14349" max="14349" width="16.7109375" style="351" bestFit="1" customWidth="1"/>
    <col min="14350" max="14350" width="17.7109375" style="351" bestFit="1" customWidth="1"/>
    <col min="14351" max="14351" width="18.140625" style="351" bestFit="1" customWidth="1"/>
    <col min="14352" max="14352" width="17.7109375" style="351" bestFit="1" customWidth="1"/>
    <col min="14353" max="14353" width="16.28515625" style="351" bestFit="1" customWidth="1"/>
    <col min="14354" max="14354" width="14.5703125" style="351" bestFit="1" customWidth="1"/>
    <col min="14355" max="14592" width="9.140625" style="351"/>
    <col min="14593" max="14593" width="5.28515625" style="351" customWidth="1"/>
    <col min="14594" max="14594" width="54.42578125" style="351" customWidth="1"/>
    <col min="14595" max="14595" width="23" style="351" customWidth="1"/>
    <col min="14596" max="14596" width="20.85546875" style="351" customWidth="1"/>
    <col min="14597" max="14597" width="13.140625" style="351" customWidth="1"/>
    <col min="14598" max="14598" width="13.28515625" style="351" customWidth="1"/>
    <col min="14599" max="14599" width="19.140625" style="351" customWidth="1"/>
    <col min="14600" max="14600" width="18.28515625" style="351" customWidth="1"/>
    <col min="14601" max="14601" width="26" style="351" customWidth="1"/>
    <col min="14602" max="14603" width="9.140625" style="351"/>
    <col min="14604" max="14604" width="15.5703125" style="351" bestFit="1" customWidth="1"/>
    <col min="14605" max="14605" width="16.7109375" style="351" bestFit="1" customWidth="1"/>
    <col min="14606" max="14606" width="17.7109375" style="351" bestFit="1" customWidth="1"/>
    <col min="14607" max="14607" width="18.140625" style="351" bestFit="1" customWidth="1"/>
    <col min="14608" max="14608" width="17.7109375" style="351" bestFit="1" customWidth="1"/>
    <col min="14609" max="14609" width="16.28515625" style="351" bestFit="1" customWidth="1"/>
    <col min="14610" max="14610" width="14.5703125" style="351" bestFit="1" customWidth="1"/>
    <col min="14611" max="14848" width="9.140625" style="351"/>
    <col min="14849" max="14849" width="5.28515625" style="351" customWidth="1"/>
    <col min="14850" max="14850" width="54.42578125" style="351" customWidth="1"/>
    <col min="14851" max="14851" width="23" style="351" customWidth="1"/>
    <col min="14852" max="14852" width="20.85546875" style="351" customWidth="1"/>
    <col min="14853" max="14853" width="13.140625" style="351" customWidth="1"/>
    <col min="14854" max="14854" width="13.28515625" style="351" customWidth="1"/>
    <col min="14855" max="14855" width="19.140625" style="351" customWidth="1"/>
    <col min="14856" max="14856" width="18.28515625" style="351" customWidth="1"/>
    <col min="14857" max="14857" width="26" style="351" customWidth="1"/>
    <col min="14858" max="14859" width="9.140625" style="351"/>
    <col min="14860" max="14860" width="15.5703125" style="351" bestFit="1" customWidth="1"/>
    <col min="14861" max="14861" width="16.7109375" style="351" bestFit="1" customWidth="1"/>
    <col min="14862" max="14862" width="17.7109375" style="351" bestFit="1" customWidth="1"/>
    <col min="14863" max="14863" width="18.140625" style="351" bestFit="1" customWidth="1"/>
    <col min="14864" max="14864" width="17.7109375" style="351" bestFit="1" customWidth="1"/>
    <col min="14865" max="14865" width="16.28515625" style="351" bestFit="1" customWidth="1"/>
    <col min="14866" max="14866" width="14.5703125" style="351" bestFit="1" customWidth="1"/>
    <col min="14867" max="15104" width="9.140625" style="351"/>
    <col min="15105" max="15105" width="5.28515625" style="351" customWidth="1"/>
    <col min="15106" max="15106" width="54.42578125" style="351" customWidth="1"/>
    <col min="15107" max="15107" width="23" style="351" customWidth="1"/>
    <col min="15108" max="15108" width="20.85546875" style="351" customWidth="1"/>
    <col min="15109" max="15109" width="13.140625" style="351" customWidth="1"/>
    <col min="15110" max="15110" width="13.28515625" style="351" customWidth="1"/>
    <col min="15111" max="15111" width="19.140625" style="351" customWidth="1"/>
    <col min="15112" max="15112" width="18.28515625" style="351" customWidth="1"/>
    <col min="15113" max="15113" width="26" style="351" customWidth="1"/>
    <col min="15114" max="15115" width="9.140625" style="351"/>
    <col min="15116" max="15116" width="15.5703125" style="351" bestFit="1" customWidth="1"/>
    <col min="15117" max="15117" width="16.7109375" style="351" bestFit="1" customWidth="1"/>
    <col min="15118" max="15118" width="17.7109375" style="351" bestFit="1" customWidth="1"/>
    <col min="15119" max="15119" width="18.140625" style="351" bestFit="1" customWidth="1"/>
    <col min="15120" max="15120" width="17.7109375" style="351" bestFit="1" customWidth="1"/>
    <col min="15121" max="15121" width="16.28515625" style="351" bestFit="1" customWidth="1"/>
    <col min="15122" max="15122" width="14.5703125" style="351" bestFit="1" customWidth="1"/>
    <col min="15123" max="15360" width="9.140625" style="351"/>
    <col min="15361" max="15361" width="5.28515625" style="351" customWidth="1"/>
    <col min="15362" max="15362" width="54.42578125" style="351" customWidth="1"/>
    <col min="15363" max="15363" width="23" style="351" customWidth="1"/>
    <col min="15364" max="15364" width="20.85546875" style="351" customWidth="1"/>
    <col min="15365" max="15365" width="13.140625" style="351" customWidth="1"/>
    <col min="15366" max="15366" width="13.28515625" style="351" customWidth="1"/>
    <col min="15367" max="15367" width="19.140625" style="351" customWidth="1"/>
    <col min="15368" max="15368" width="18.28515625" style="351" customWidth="1"/>
    <col min="15369" max="15369" width="26" style="351" customWidth="1"/>
    <col min="15370" max="15371" width="9.140625" style="351"/>
    <col min="15372" max="15372" width="15.5703125" style="351" bestFit="1" customWidth="1"/>
    <col min="15373" max="15373" width="16.7109375" style="351" bestFit="1" customWidth="1"/>
    <col min="15374" max="15374" width="17.7109375" style="351" bestFit="1" customWidth="1"/>
    <col min="15375" max="15375" width="18.140625" style="351" bestFit="1" customWidth="1"/>
    <col min="15376" max="15376" width="17.7109375" style="351" bestFit="1" customWidth="1"/>
    <col min="15377" max="15377" width="16.28515625" style="351" bestFit="1" customWidth="1"/>
    <col min="15378" max="15378" width="14.5703125" style="351" bestFit="1" customWidth="1"/>
    <col min="15379" max="15616" width="9.140625" style="351"/>
    <col min="15617" max="15617" width="5.28515625" style="351" customWidth="1"/>
    <col min="15618" max="15618" width="54.42578125" style="351" customWidth="1"/>
    <col min="15619" max="15619" width="23" style="351" customWidth="1"/>
    <col min="15620" max="15620" width="20.85546875" style="351" customWidth="1"/>
    <col min="15621" max="15621" width="13.140625" style="351" customWidth="1"/>
    <col min="15622" max="15622" width="13.28515625" style="351" customWidth="1"/>
    <col min="15623" max="15623" width="19.140625" style="351" customWidth="1"/>
    <col min="15624" max="15624" width="18.28515625" style="351" customWidth="1"/>
    <col min="15625" max="15625" width="26" style="351" customWidth="1"/>
    <col min="15626" max="15627" width="9.140625" style="351"/>
    <col min="15628" max="15628" width="15.5703125" style="351" bestFit="1" customWidth="1"/>
    <col min="15629" max="15629" width="16.7109375" style="351" bestFit="1" customWidth="1"/>
    <col min="15630" max="15630" width="17.7109375" style="351" bestFit="1" customWidth="1"/>
    <col min="15631" max="15631" width="18.140625" style="351" bestFit="1" customWidth="1"/>
    <col min="15632" max="15632" width="17.7109375" style="351" bestFit="1" customWidth="1"/>
    <col min="15633" max="15633" width="16.28515625" style="351" bestFit="1" customWidth="1"/>
    <col min="15634" max="15634" width="14.5703125" style="351" bestFit="1" customWidth="1"/>
    <col min="15635" max="15872" width="9.140625" style="351"/>
    <col min="15873" max="15873" width="5.28515625" style="351" customWidth="1"/>
    <col min="15874" max="15874" width="54.42578125" style="351" customWidth="1"/>
    <col min="15875" max="15875" width="23" style="351" customWidth="1"/>
    <col min="15876" max="15876" width="20.85546875" style="351" customWidth="1"/>
    <col min="15877" max="15877" width="13.140625" style="351" customWidth="1"/>
    <col min="15878" max="15878" width="13.28515625" style="351" customWidth="1"/>
    <col min="15879" max="15879" width="19.140625" style="351" customWidth="1"/>
    <col min="15880" max="15880" width="18.28515625" style="351" customWidth="1"/>
    <col min="15881" max="15881" width="26" style="351" customWidth="1"/>
    <col min="15882" max="15883" width="9.140625" style="351"/>
    <col min="15884" max="15884" width="15.5703125" style="351" bestFit="1" customWidth="1"/>
    <col min="15885" max="15885" width="16.7109375" style="351" bestFit="1" customWidth="1"/>
    <col min="15886" max="15886" width="17.7109375" style="351" bestFit="1" customWidth="1"/>
    <col min="15887" max="15887" width="18.140625" style="351" bestFit="1" customWidth="1"/>
    <col min="15888" max="15888" width="17.7109375" style="351" bestFit="1" customWidth="1"/>
    <col min="15889" max="15889" width="16.28515625" style="351" bestFit="1" customWidth="1"/>
    <col min="15890" max="15890" width="14.5703125" style="351" bestFit="1" customWidth="1"/>
    <col min="15891" max="16128" width="9.140625" style="351"/>
    <col min="16129" max="16129" width="5.28515625" style="351" customWidth="1"/>
    <col min="16130" max="16130" width="54.42578125" style="351" customWidth="1"/>
    <col min="16131" max="16131" width="23" style="351" customWidth="1"/>
    <col min="16132" max="16132" width="20.85546875" style="351" customWidth="1"/>
    <col min="16133" max="16133" width="13.140625" style="351" customWidth="1"/>
    <col min="16134" max="16134" width="13.28515625" style="351" customWidth="1"/>
    <col min="16135" max="16135" width="19.140625" style="351" customWidth="1"/>
    <col min="16136" max="16136" width="18.28515625" style="351" customWidth="1"/>
    <col min="16137" max="16137" width="26" style="351" customWidth="1"/>
    <col min="16138" max="16139" width="9.140625" style="351"/>
    <col min="16140" max="16140" width="15.5703125" style="351" bestFit="1" customWidth="1"/>
    <col min="16141" max="16141" width="16.7109375" style="351" bestFit="1" customWidth="1"/>
    <col min="16142" max="16142" width="17.7109375" style="351" bestFit="1" customWidth="1"/>
    <col min="16143" max="16143" width="18.140625" style="351" bestFit="1" customWidth="1"/>
    <col min="16144" max="16144" width="17.7109375" style="351" bestFit="1" customWidth="1"/>
    <col min="16145" max="16145" width="16.28515625" style="351" bestFit="1" customWidth="1"/>
    <col min="16146" max="16146" width="14.5703125" style="351" bestFit="1" customWidth="1"/>
    <col min="16147" max="16384" width="9.140625" style="351"/>
  </cols>
  <sheetData>
    <row r="1" spans="1:9" x14ac:dyDescent="0.2">
      <c r="B1" s="352" t="s">
        <v>121</v>
      </c>
      <c r="C1" s="353"/>
      <c r="D1" s="354"/>
      <c r="E1" s="354"/>
      <c r="F1" s="354"/>
      <c r="G1" s="355"/>
    </row>
    <row r="2" spans="1:9" x14ac:dyDescent="0.2">
      <c r="B2" s="352" t="s">
        <v>122</v>
      </c>
      <c r="C2" s="353"/>
      <c r="D2" s="354"/>
      <c r="E2" s="354"/>
      <c r="F2" s="354"/>
      <c r="G2" s="355"/>
    </row>
    <row r="3" spans="1:9" x14ac:dyDescent="0.2">
      <c r="B3" s="352" t="s">
        <v>123</v>
      </c>
      <c r="C3" s="353"/>
      <c r="D3" s="354"/>
      <c r="E3" s="354"/>
      <c r="F3" s="354"/>
      <c r="G3" s="355"/>
    </row>
    <row r="4" spans="1:9" x14ac:dyDescent="0.2">
      <c r="B4" s="352" t="s">
        <v>124</v>
      </c>
      <c r="C4" s="353"/>
      <c r="D4" s="354"/>
      <c r="E4" s="354"/>
      <c r="F4" s="354"/>
      <c r="G4" s="355"/>
    </row>
    <row r="6" spans="1:9" x14ac:dyDescent="0.2">
      <c r="B6" s="357" t="s">
        <v>125</v>
      </c>
      <c r="C6" s="357"/>
      <c r="D6" s="357"/>
      <c r="E6" s="357"/>
      <c r="F6" s="357"/>
      <c r="G6" s="357"/>
      <c r="H6" s="357"/>
      <c r="I6" s="357"/>
    </row>
    <row r="7" spans="1:9" ht="13.5" thickBot="1" x14ac:dyDescent="0.25"/>
    <row r="8" spans="1:9" ht="67.5" customHeight="1" thickTop="1" thickBot="1" x14ac:dyDescent="0.25">
      <c r="A8" s="358" t="s">
        <v>126</v>
      </c>
      <c r="B8" s="359" t="s">
        <v>2</v>
      </c>
      <c r="C8" s="360" t="s">
        <v>1</v>
      </c>
      <c r="D8" s="361" t="s">
        <v>70</v>
      </c>
      <c r="E8" s="362" t="s">
        <v>127</v>
      </c>
      <c r="F8" s="362" t="s">
        <v>128</v>
      </c>
      <c r="G8" s="363" t="s">
        <v>129</v>
      </c>
      <c r="H8" s="363" t="s">
        <v>130</v>
      </c>
      <c r="I8" s="364" t="s">
        <v>5</v>
      </c>
    </row>
    <row r="9" spans="1:9" ht="24.75" customHeight="1" thickTop="1" thickBot="1" x14ac:dyDescent="0.25">
      <c r="A9" s="365">
        <v>1</v>
      </c>
      <c r="B9" s="366" t="s">
        <v>131</v>
      </c>
      <c r="C9" s="367">
        <f>C10+C15+C18+C20</f>
        <v>3691786.3000000003</v>
      </c>
      <c r="D9" s="368">
        <f>D10+D15+D18+D20</f>
        <v>6550595.4099999992</v>
      </c>
      <c r="E9" s="369"/>
      <c r="F9" s="370"/>
      <c r="G9" s="369"/>
      <c r="H9" s="369">
        <f>H10+H15+H18+H20</f>
        <v>91447</v>
      </c>
      <c r="I9" s="371">
        <f>SUM(C9:H9)</f>
        <v>10333828.709999999</v>
      </c>
    </row>
    <row r="10" spans="1:9" x14ac:dyDescent="0.2">
      <c r="A10" s="372" t="s">
        <v>132</v>
      </c>
      <c r="B10" s="373" t="s">
        <v>133</v>
      </c>
      <c r="C10" s="374">
        <f>2313707.91-H10</f>
        <v>2291677.91</v>
      </c>
      <c r="D10" s="375">
        <v>3267146.72</v>
      </c>
      <c r="E10" s="376"/>
      <c r="F10" s="376"/>
      <c r="G10" s="376"/>
      <c r="H10" s="376">
        <v>22030</v>
      </c>
      <c r="I10" s="377"/>
    </row>
    <row r="11" spans="1:9" x14ac:dyDescent="0.2">
      <c r="A11" s="372" t="s">
        <v>134</v>
      </c>
      <c r="B11" s="378" t="s">
        <v>135</v>
      </c>
      <c r="C11" s="379"/>
      <c r="D11" s="380"/>
      <c r="E11" s="381"/>
      <c r="F11" s="381"/>
      <c r="G11" s="381"/>
      <c r="H11" s="381"/>
      <c r="I11" s="382"/>
    </row>
    <row r="12" spans="1:9" x14ac:dyDescent="0.2">
      <c r="A12" s="372" t="s">
        <v>136</v>
      </c>
      <c r="B12" s="378" t="s">
        <v>137</v>
      </c>
      <c r="C12" s="379"/>
      <c r="D12" s="380"/>
      <c r="E12" s="381"/>
      <c r="F12" s="381"/>
      <c r="G12" s="381"/>
      <c r="H12" s="381"/>
      <c r="I12" s="382"/>
    </row>
    <row r="13" spans="1:9" x14ac:dyDescent="0.2">
      <c r="A13" s="372" t="s">
        <v>138</v>
      </c>
      <c r="B13" s="383" t="s">
        <v>139</v>
      </c>
      <c r="C13" s="379"/>
      <c r="D13" s="380"/>
      <c r="E13" s="381"/>
      <c r="F13" s="381"/>
      <c r="G13" s="381"/>
      <c r="H13" s="381"/>
      <c r="I13" s="382"/>
    </row>
    <row r="14" spans="1:9" x14ac:dyDescent="0.2">
      <c r="A14" s="372" t="s">
        <v>140</v>
      </c>
      <c r="B14" s="383" t="s">
        <v>141</v>
      </c>
      <c r="C14" s="379"/>
      <c r="D14" s="380"/>
      <c r="E14" s="381"/>
      <c r="F14" s="381"/>
      <c r="G14" s="381"/>
      <c r="H14" s="381"/>
      <c r="I14" s="382"/>
    </row>
    <row r="15" spans="1:9" x14ac:dyDescent="0.2">
      <c r="A15" s="372" t="s">
        <v>142</v>
      </c>
      <c r="B15" s="384" t="s">
        <v>143</v>
      </c>
      <c r="C15" s="379">
        <f>402293.11-H15</f>
        <v>375306.11</v>
      </c>
      <c r="D15" s="380">
        <v>1516733.13</v>
      </c>
      <c r="E15" s="381"/>
      <c r="F15" s="381"/>
      <c r="G15" s="381"/>
      <c r="H15" s="381">
        <v>26987</v>
      </c>
      <c r="I15" s="382"/>
    </row>
    <row r="16" spans="1:9" x14ac:dyDescent="0.2">
      <c r="A16" s="372" t="s">
        <v>144</v>
      </c>
      <c r="B16" s="385" t="s">
        <v>137</v>
      </c>
      <c r="C16" s="379"/>
      <c r="D16" s="380"/>
      <c r="E16" s="381"/>
      <c r="F16" s="381"/>
      <c r="G16" s="381"/>
      <c r="H16" s="381"/>
      <c r="I16" s="382"/>
    </row>
    <row r="17" spans="1:9" x14ac:dyDescent="0.2">
      <c r="A17" s="372" t="s">
        <v>145</v>
      </c>
      <c r="B17" s="385" t="s">
        <v>141</v>
      </c>
      <c r="C17" s="379"/>
      <c r="D17" s="380"/>
      <c r="E17" s="381"/>
      <c r="F17" s="381"/>
      <c r="G17" s="381"/>
      <c r="H17" s="381"/>
      <c r="I17" s="382"/>
    </row>
    <row r="18" spans="1:9" ht="25.5" x14ac:dyDescent="0.2">
      <c r="A18" s="372" t="s">
        <v>146</v>
      </c>
      <c r="B18" s="386" t="s">
        <v>147</v>
      </c>
      <c r="C18" s="379">
        <f>466613.6-H18</f>
        <v>444026.6</v>
      </c>
      <c r="D18" s="380">
        <v>984447.84</v>
      </c>
      <c r="E18" s="381"/>
      <c r="F18" s="381"/>
      <c r="G18" s="381"/>
      <c r="H18" s="381">
        <v>22587</v>
      </c>
      <c r="I18" s="382"/>
    </row>
    <row r="19" spans="1:9" x14ac:dyDescent="0.2">
      <c r="A19" s="372" t="s">
        <v>148</v>
      </c>
      <c r="B19" s="385" t="s">
        <v>141</v>
      </c>
      <c r="C19" s="379"/>
      <c r="D19" s="380"/>
      <c r="E19" s="381"/>
      <c r="F19" s="381"/>
      <c r="G19" s="381"/>
      <c r="H19" s="381"/>
      <c r="I19" s="382"/>
    </row>
    <row r="20" spans="1:9" ht="25.5" x14ac:dyDescent="0.2">
      <c r="A20" s="372" t="s">
        <v>149</v>
      </c>
      <c r="B20" s="384" t="s">
        <v>150</v>
      </c>
      <c r="C20" s="379">
        <f>600618.68-H20</f>
        <v>580775.68000000005</v>
      </c>
      <c r="D20" s="380">
        <v>782267.72</v>
      </c>
      <c r="E20" s="381"/>
      <c r="F20" s="381"/>
      <c r="G20" s="381"/>
      <c r="H20" s="381">
        <v>19843</v>
      </c>
      <c r="I20" s="382"/>
    </row>
    <row r="21" spans="1:9" ht="13.5" thickBot="1" x14ac:dyDescent="0.25">
      <c r="A21" s="372" t="s">
        <v>151</v>
      </c>
      <c r="B21" s="387" t="s">
        <v>141</v>
      </c>
      <c r="C21" s="388"/>
      <c r="D21" s="389"/>
      <c r="E21" s="390"/>
      <c r="F21" s="390"/>
      <c r="G21" s="390"/>
      <c r="H21" s="390"/>
      <c r="I21" s="391"/>
    </row>
    <row r="22" spans="1:9" ht="24.75" customHeight="1" thickBot="1" x14ac:dyDescent="0.25">
      <c r="A22" s="392">
        <v>2</v>
      </c>
      <c r="B22" s="393" t="s">
        <v>152</v>
      </c>
      <c r="C22" s="394">
        <f>C23+C25</f>
        <v>664916.95000000007</v>
      </c>
      <c r="D22" s="395">
        <f>D23+D25</f>
        <v>1703024.62</v>
      </c>
      <c r="E22" s="396"/>
      <c r="F22" s="397"/>
      <c r="G22" s="396"/>
      <c r="H22" s="396">
        <f>H23+H25</f>
        <v>152698.72</v>
      </c>
      <c r="I22" s="398">
        <f>SUM(C22:H22)</f>
        <v>2520640.2900000005</v>
      </c>
    </row>
    <row r="23" spans="1:9" ht="28.5" customHeight="1" x14ac:dyDescent="0.2">
      <c r="A23" s="372" t="s">
        <v>153</v>
      </c>
      <c r="B23" s="399" t="s">
        <v>154</v>
      </c>
      <c r="C23" s="374">
        <f>616743.63-H23</f>
        <v>464044.91000000003</v>
      </c>
      <c r="D23" s="375">
        <v>685125.89</v>
      </c>
      <c r="E23" s="376"/>
      <c r="F23" s="376"/>
      <c r="G23" s="376"/>
      <c r="H23" s="376">
        <v>152698.72</v>
      </c>
      <c r="I23" s="377"/>
    </row>
    <row r="24" spans="1:9" ht="15" customHeight="1" x14ac:dyDescent="0.2">
      <c r="A24" s="372" t="s">
        <v>155</v>
      </c>
      <c r="B24" s="400" t="s">
        <v>156</v>
      </c>
      <c r="C24" s="379"/>
      <c r="D24" s="380"/>
      <c r="E24" s="381"/>
      <c r="F24" s="381"/>
      <c r="G24" s="381"/>
      <c r="H24" s="381"/>
      <c r="I24" s="382"/>
    </row>
    <row r="25" spans="1:9" x14ac:dyDescent="0.2">
      <c r="A25" s="372" t="s">
        <v>157</v>
      </c>
      <c r="B25" s="401" t="s">
        <v>158</v>
      </c>
      <c r="C25" s="379">
        <v>200872.04</v>
      </c>
      <c r="D25" s="380">
        <v>1017898.73</v>
      </c>
      <c r="E25" s="381"/>
      <c r="F25" s="381"/>
      <c r="G25" s="381"/>
      <c r="H25" s="381"/>
      <c r="I25" s="382"/>
    </row>
    <row r="26" spans="1:9" ht="15.75" customHeight="1" x14ac:dyDescent="0.2">
      <c r="A26" s="372" t="s">
        <v>159</v>
      </c>
      <c r="B26" s="378" t="s">
        <v>160</v>
      </c>
      <c r="C26" s="379"/>
      <c r="D26" s="380"/>
      <c r="E26" s="381"/>
      <c r="F26" s="381"/>
      <c r="G26" s="381"/>
      <c r="H26" s="381"/>
      <c r="I26" s="382"/>
    </row>
    <row r="27" spans="1:9" ht="15" customHeight="1" x14ac:dyDescent="0.2">
      <c r="A27" s="372" t="s">
        <v>161</v>
      </c>
      <c r="B27" s="378" t="s">
        <v>162</v>
      </c>
      <c r="C27" s="379"/>
      <c r="D27" s="380"/>
      <c r="E27" s="381"/>
      <c r="F27" s="381"/>
      <c r="G27" s="381"/>
      <c r="H27" s="381"/>
      <c r="I27" s="382"/>
    </row>
    <row r="28" spans="1:9" ht="30" customHeight="1" thickBot="1" x14ac:dyDescent="0.25">
      <c r="A28" s="372" t="s">
        <v>163</v>
      </c>
      <c r="B28" s="387" t="s">
        <v>164</v>
      </c>
      <c r="C28" s="388"/>
      <c r="D28" s="389"/>
      <c r="E28" s="390"/>
      <c r="F28" s="390"/>
      <c r="G28" s="390"/>
      <c r="H28" s="390"/>
      <c r="I28" s="391"/>
    </row>
    <row r="29" spans="1:9" ht="33" customHeight="1" thickBot="1" x14ac:dyDescent="0.25">
      <c r="A29" s="392">
        <v>3</v>
      </c>
      <c r="B29" s="393" t="s">
        <v>165</v>
      </c>
      <c r="C29" s="394">
        <f>C30+C39</f>
        <v>3116460.93</v>
      </c>
      <c r="D29" s="395">
        <f>D30+D39</f>
        <v>2871032.86</v>
      </c>
      <c r="E29" s="396"/>
      <c r="F29" s="397"/>
      <c r="G29" s="396"/>
      <c r="H29" s="396">
        <f>H30+H39</f>
        <v>0</v>
      </c>
      <c r="I29" s="398">
        <f>SUM(C29:H29)</f>
        <v>5987493.79</v>
      </c>
    </row>
    <row r="30" spans="1:9" ht="18" customHeight="1" x14ac:dyDescent="0.2">
      <c r="A30" s="372" t="s">
        <v>166</v>
      </c>
      <c r="B30" s="402" t="s">
        <v>167</v>
      </c>
      <c r="C30" s="374">
        <v>2994283.06</v>
      </c>
      <c r="D30" s="375">
        <v>2294110.02</v>
      </c>
      <c r="E30" s="376"/>
      <c r="F30" s="376"/>
      <c r="G30" s="376"/>
      <c r="H30" s="376"/>
      <c r="I30" s="377"/>
    </row>
    <row r="31" spans="1:9" ht="15" customHeight="1" x14ac:dyDescent="0.2">
      <c r="A31" s="372" t="s">
        <v>168</v>
      </c>
      <c r="B31" s="403" t="s">
        <v>169</v>
      </c>
      <c r="C31" s="379"/>
      <c r="D31" s="380"/>
      <c r="E31" s="381"/>
      <c r="F31" s="381"/>
      <c r="G31" s="381"/>
      <c r="H31" s="381"/>
      <c r="I31" s="382"/>
    </row>
    <row r="32" spans="1:9" ht="25.5" x14ac:dyDescent="0.2">
      <c r="A32" s="372" t="s">
        <v>170</v>
      </c>
      <c r="B32" s="403" t="s">
        <v>171</v>
      </c>
      <c r="C32" s="379"/>
      <c r="D32" s="380"/>
      <c r="E32" s="381"/>
      <c r="F32" s="381"/>
      <c r="G32" s="381"/>
      <c r="H32" s="381"/>
      <c r="I32" s="382"/>
    </row>
    <row r="33" spans="1:9" x14ac:dyDescent="0.2">
      <c r="A33" s="372" t="s">
        <v>172</v>
      </c>
      <c r="B33" s="403" t="s">
        <v>173</v>
      </c>
      <c r="C33" s="379"/>
      <c r="D33" s="380"/>
      <c r="E33" s="381"/>
      <c r="F33" s="381"/>
      <c r="G33" s="381"/>
      <c r="H33" s="381"/>
      <c r="I33" s="382"/>
    </row>
    <row r="34" spans="1:9" x14ac:dyDescent="0.2">
      <c r="A34" s="372" t="s">
        <v>174</v>
      </c>
      <c r="B34" s="403" t="s">
        <v>175</v>
      </c>
      <c r="C34" s="379"/>
      <c r="D34" s="380"/>
      <c r="E34" s="381"/>
      <c r="F34" s="381"/>
      <c r="G34" s="381"/>
      <c r="H34" s="381"/>
      <c r="I34" s="382"/>
    </row>
    <row r="35" spans="1:9" x14ac:dyDescent="0.2">
      <c r="A35" s="372" t="s">
        <v>176</v>
      </c>
      <c r="B35" s="403" t="s">
        <v>177</v>
      </c>
      <c r="C35" s="379"/>
      <c r="D35" s="380"/>
      <c r="E35" s="381"/>
      <c r="F35" s="381"/>
      <c r="G35" s="381"/>
      <c r="H35" s="381"/>
      <c r="I35" s="382"/>
    </row>
    <row r="36" spans="1:9" x14ac:dyDescent="0.2">
      <c r="A36" s="372" t="s">
        <v>178</v>
      </c>
      <c r="B36" s="403" t="s">
        <v>179</v>
      </c>
      <c r="C36" s="379"/>
      <c r="D36" s="380"/>
      <c r="E36" s="381"/>
      <c r="F36" s="381"/>
      <c r="G36" s="381"/>
      <c r="H36" s="381"/>
      <c r="I36" s="382"/>
    </row>
    <row r="37" spans="1:9" ht="15" customHeight="1" x14ac:dyDescent="0.2">
      <c r="A37" s="372" t="s">
        <v>180</v>
      </c>
      <c r="B37" s="404" t="s">
        <v>181</v>
      </c>
      <c r="C37" s="379"/>
      <c r="D37" s="380"/>
      <c r="E37" s="381"/>
      <c r="F37" s="381"/>
      <c r="G37" s="381"/>
      <c r="H37" s="381"/>
      <c r="I37" s="382"/>
    </row>
    <row r="38" spans="1:9" x14ac:dyDescent="0.2">
      <c r="A38" s="372" t="s">
        <v>182</v>
      </c>
      <c r="B38" s="404" t="s">
        <v>183</v>
      </c>
      <c r="C38" s="379"/>
      <c r="D38" s="380"/>
      <c r="E38" s="381"/>
      <c r="F38" s="381"/>
      <c r="G38" s="381"/>
      <c r="H38" s="381"/>
      <c r="I38" s="382"/>
    </row>
    <row r="39" spans="1:9" x14ac:dyDescent="0.2">
      <c r="A39" s="372" t="s">
        <v>184</v>
      </c>
      <c r="B39" s="384" t="s">
        <v>185</v>
      </c>
      <c r="C39" s="379">
        <v>122177.87</v>
      </c>
      <c r="D39" s="380">
        <v>576922.84</v>
      </c>
      <c r="E39" s="381"/>
      <c r="F39" s="381"/>
      <c r="G39" s="381"/>
      <c r="H39" s="381"/>
      <c r="I39" s="382"/>
    </row>
    <row r="40" spans="1:9" x14ac:dyDescent="0.2">
      <c r="A40" s="372" t="s">
        <v>186</v>
      </c>
      <c r="B40" s="378" t="s">
        <v>187</v>
      </c>
      <c r="C40" s="379"/>
      <c r="D40" s="380"/>
      <c r="E40" s="381"/>
      <c r="F40" s="381"/>
      <c r="G40" s="381"/>
      <c r="H40" s="381"/>
      <c r="I40" s="382"/>
    </row>
    <row r="41" spans="1:9" ht="13.5" thickBot="1" x14ac:dyDescent="0.25">
      <c r="A41" s="372" t="s">
        <v>188</v>
      </c>
      <c r="B41" s="387" t="s">
        <v>189</v>
      </c>
      <c r="C41" s="388"/>
      <c r="D41" s="389"/>
      <c r="E41" s="390"/>
      <c r="F41" s="390"/>
      <c r="G41" s="390"/>
      <c r="H41" s="390"/>
      <c r="I41" s="391"/>
    </row>
    <row r="42" spans="1:9" ht="24.75" customHeight="1" thickBot="1" x14ac:dyDescent="0.25">
      <c r="A42" s="405">
        <v>4</v>
      </c>
      <c r="B42" s="393" t="s">
        <v>190</v>
      </c>
      <c r="C42" s="394">
        <f>C43</f>
        <v>1350206.23</v>
      </c>
      <c r="D42" s="395">
        <f>D43</f>
        <v>1682789.07</v>
      </c>
      <c r="E42" s="396"/>
      <c r="F42" s="396"/>
      <c r="G42" s="396"/>
      <c r="H42" s="396">
        <f>H43</f>
        <v>537702.57999999996</v>
      </c>
      <c r="I42" s="398">
        <f>SUM(C42:H42)</f>
        <v>3570697.88</v>
      </c>
    </row>
    <row r="43" spans="1:9" x14ac:dyDescent="0.2">
      <c r="A43" s="372" t="s">
        <v>191</v>
      </c>
      <c r="B43" s="402" t="s">
        <v>192</v>
      </c>
      <c r="C43" s="374">
        <f>1887908.81-H43</f>
        <v>1350206.23</v>
      </c>
      <c r="D43" s="375">
        <v>1682789.07</v>
      </c>
      <c r="E43" s="376"/>
      <c r="F43" s="376"/>
      <c r="G43" s="376"/>
      <c r="H43" s="376">
        <v>537702.57999999996</v>
      </c>
      <c r="I43" s="377"/>
    </row>
    <row r="44" spans="1:9" ht="13.5" thickBot="1" x14ac:dyDescent="0.25">
      <c r="A44" s="372" t="s">
        <v>193</v>
      </c>
      <c r="B44" s="387" t="s">
        <v>194</v>
      </c>
      <c r="C44" s="406"/>
      <c r="D44" s="407"/>
      <c r="E44" s="408"/>
      <c r="F44" s="408"/>
      <c r="G44" s="390"/>
      <c r="H44" s="390"/>
      <c r="I44" s="391"/>
    </row>
    <row r="45" spans="1:9" ht="27" customHeight="1" thickBot="1" x14ac:dyDescent="0.25">
      <c r="A45" s="365">
        <v>5</v>
      </c>
      <c r="B45" s="393" t="s">
        <v>195</v>
      </c>
      <c r="C45" s="394">
        <f>C46+C49</f>
        <v>6363636.1129999999</v>
      </c>
      <c r="D45" s="395">
        <f>D46+D49</f>
        <v>86834.54</v>
      </c>
      <c r="E45" s="396"/>
      <c r="F45" s="396"/>
      <c r="G45" s="396"/>
      <c r="H45" s="396">
        <f>H46+H49</f>
        <v>0</v>
      </c>
      <c r="I45" s="398">
        <f>SUM(C45:H45)</f>
        <v>6450470.6529999999</v>
      </c>
    </row>
    <row r="46" spans="1:9" x14ac:dyDescent="0.2">
      <c r="A46" s="372" t="s">
        <v>196</v>
      </c>
      <c r="B46" s="409" t="s">
        <v>197</v>
      </c>
      <c r="C46" s="374">
        <v>170717.86</v>
      </c>
      <c r="D46" s="375">
        <v>65943.06</v>
      </c>
      <c r="E46" s="376"/>
      <c r="F46" s="376"/>
      <c r="G46" s="376"/>
      <c r="H46" s="376"/>
      <c r="I46" s="377"/>
    </row>
    <row r="47" spans="1:9" ht="25.5" x14ac:dyDescent="0.2">
      <c r="A47" s="372" t="s">
        <v>198</v>
      </c>
      <c r="B47" s="410" t="s">
        <v>199</v>
      </c>
      <c r="C47" s="411"/>
      <c r="D47" s="412"/>
      <c r="E47" s="413"/>
      <c r="F47" s="413"/>
      <c r="G47" s="381"/>
      <c r="H47" s="381"/>
      <c r="I47" s="382"/>
    </row>
    <row r="48" spans="1:9" ht="25.5" x14ac:dyDescent="0.2">
      <c r="A48" s="372" t="s">
        <v>200</v>
      </c>
      <c r="B48" s="414" t="s">
        <v>201</v>
      </c>
      <c r="C48" s="411"/>
      <c r="D48" s="412"/>
      <c r="E48" s="413"/>
      <c r="F48" s="413"/>
      <c r="G48" s="381"/>
      <c r="H48" s="381"/>
      <c r="I48" s="382"/>
    </row>
    <row r="49" spans="1:10" x14ac:dyDescent="0.2">
      <c r="A49" s="372" t="s">
        <v>202</v>
      </c>
      <c r="B49" s="384" t="s">
        <v>203</v>
      </c>
      <c r="C49" s="379">
        <v>6192918.2529999996</v>
      </c>
      <c r="D49" s="380">
        <v>20891.48</v>
      </c>
      <c r="E49" s="381"/>
      <c r="F49" s="381"/>
      <c r="G49" s="381"/>
      <c r="H49" s="381"/>
      <c r="I49" s="382"/>
    </row>
    <row r="50" spans="1:10" ht="19.5" customHeight="1" x14ac:dyDescent="0.2">
      <c r="A50" s="372" t="s">
        <v>204</v>
      </c>
      <c r="B50" s="410" t="s">
        <v>205</v>
      </c>
      <c r="C50" s="411"/>
      <c r="D50" s="412"/>
      <c r="E50" s="413"/>
      <c r="F50" s="413"/>
      <c r="G50" s="381"/>
      <c r="H50" s="381"/>
      <c r="I50" s="382"/>
    </row>
    <row r="51" spans="1:10" ht="19.5" customHeight="1" thickBot="1" x14ac:dyDescent="0.25">
      <c r="A51" s="372" t="s">
        <v>206</v>
      </c>
      <c r="B51" s="415" t="s">
        <v>207</v>
      </c>
      <c r="C51" s="406"/>
      <c r="D51" s="407"/>
      <c r="E51" s="408"/>
      <c r="F51" s="408"/>
      <c r="G51" s="390"/>
      <c r="H51" s="390"/>
      <c r="I51" s="391"/>
    </row>
    <row r="52" spans="1:10" ht="45" customHeight="1" thickTop="1" thickBot="1" x14ac:dyDescent="0.25">
      <c r="A52" s="416">
        <v>4</v>
      </c>
      <c r="B52" s="417" t="s">
        <v>208</v>
      </c>
      <c r="C52" s="418">
        <f>C53+C54+C55+C56+C57+C58+C60+C59+C61+C62+C63+C64+C65+C66+C67+C68+C69+C71+C72+C73+C74</f>
        <v>5541252.2999999998</v>
      </c>
      <c r="D52" s="419">
        <f>D53+D54+D55+D56+D57+D58+D60+D59+D61+D62+D63+D64+D65+D66+D67+D68+D69+D71+D72+D73+D74</f>
        <v>426703.25</v>
      </c>
      <c r="E52" s="419"/>
      <c r="F52" s="419"/>
      <c r="G52" s="419">
        <f>G54</f>
        <v>627782.02</v>
      </c>
      <c r="H52" s="420">
        <f>H53+H54+H55+H56+H57+H58+H60+H59+H61+H62+H63+H64+H65+H66+H67+H68+H69+H71+H72+H73+H74</f>
        <v>0</v>
      </c>
      <c r="I52" s="418">
        <f>C52+D52+G52</f>
        <v>6595737.5700000003</v>
      </c>
      <c r="J52" s="421"/>
    </row>
    <row r="53" spans="1:10" ht="16.5" customHeight="1" x14ac:dyDescent="0.2">
      <c r="A53" s="372" t="s">
        <v>191</v>
      </c>
      <c r="B53" s="422" t="s">
        <v>209</v>
      </c>
      <c r="C53" s="374"/>
      <c r="D53" s="375"/>
      <c r="E53" s="376"/>
      <c r="F53" s="376"/>
      <c r="G53" s="376"/>
      <c r="H53" s="423"/>
      <c r="I53" s="424"/>
    </row>
    <row r="54" spans="1:10" ht="18.75" customHeight="1" x14ac:dyDescent="0.2">
      <c r="A54" s="372" t="s">
        <v>210</v>
      </c>
      <c r="B54" s="425" t="s">
        <v>211</v>
      </c>
      <c r="C54" s="379"/>
      <c r="D54" s="380"/>
      <c r="E54" s="381"/>
      <c r="F54" s="381"/>
      <c r="G54" s="381">
        <v>627782.02</v>
      </c>
      <c r="H54" s="426"/>
      <c r="I54" s="427"/>
    </row>
    <row r="55" spans="1:10" ht="15" customHeight="1" x14ac:dyDescent="0.2">
      <c r="A55" s="372" t="s">
        <v>212</v>
      </c>
      <c r="B55" s="428" t="s">
        <v>213</v>
      </c>
      <c r="C55" s="379">
        <v>220242.17</v>
      </c>
      <c r="D55" s="380"/>
      <c r="E55" s="381"/>
      <c r="F55" s="381"/>
      <c r="G55" s="381"/>
      <c r="H55" s="426"/>
      <c r="I55" s="429"/>
    </row>
    <row r="56" spans="1:10" ht="15" customHeight="1" x14ac:dyDescent="0.2">
      <c r="A56" s="372" t="s">
        <v>214</v>
      </c>
      <c r="B56" s="428" t="s">
        <v>215</v>
      </c>
      <c r="C56" s="379">
        <v>1123956.26</v>
      </c>
      <c r="D56" s="380"/>
      <c r="E56" s="381"/>
      <c r="F56" s="381"/>
      <c r="G56" s="381"/>
      <c r="H56" s="426"/>
      <c r="I56" s="430"/>
    </row>
    <row r="57" spans="1:10" ht="15" customHeight="1" x14ac:dyDescent="0.2">
      <c r="A57" s="372" t="s">
        <v>216</v>
      </c>
      <c r="B57" s="428" t="s">
        <v>217</v>
      </c>
      <c r="C57" s="379">
        <v>903049.61</v>
      </c>
      <c r="D57" s="380"/>
      <c r="E57" s="381"/>
      <c r="F57" s="381"/>
      <c r="G57" s="381"/>
      <c r="H57" s="426"/>
      <c r="I57" s="430"/>
    </row>
    <row r="58" spans="1:10" ht="15" customHeight="1" x14ac:dyDescent="0.2">
      <c r="A58" s="372" t="s">
        <v>218</v>
      </c>
      <c r="B58" s="428" t="s">
        <v>219</v>
      </c>
      <c r="C58" s="379">
        <v>413170.48</v>
      </c>
      <c r="D58" s="380"/>
      <c r="E58" s="381"/>
      <c r="F58" s="381"/>
      <c r="G58" s="381"/>
      <c r="H58" s="426"/>
      <c r="I58" s="430"/>
    </row>
    <row r="59" spans="1:10" ht="15" customHeight="1" x14ac:dyDescent="0.2">
      <c r="A59" s="372" t="s">
        <v>220</v>
      </c>
      <c r="B59" s="428" t="s">
        <v>221</v>
      </c>
      <c r="C59" s="379">
        <v>435477.26</v>
      </c>
      <c r="D59" s="380"/>
      <c r="E59" s="381"/>
      <c r="F59" s="381"/>
      <c r="G59" s="381"/>
      <c r="H59" s="426"/>
      <c r="I59" s="430"/>
    </row>
    <row r="60" spans="1:10" ht="15" customHeight="1" x14ac:dyDescent="0.2">
      <c r="A60" s="372" t="s">
        <v>222</v>
      </c>
      <c r="B60" s="428" t="s">
        <v>223</v>
      </c>
      <c r="C60" s="379">
        <v>290615</v>
      </c>
      <c r="D60" s="380"/>
      <c r="E60" s="381"/>
      <c r="F60" s="381"/>
      <c r="G60" s="381"/>
      <c r="H60" s="426"/>
      <c r="I60" s="430"/>
    </row>
    <row r="61" spans="1:10" ht="15" customHeight="1" x14ac:dyDescent="0.2">
      <c r="A61" s="372" t="s">
        <v>224</v>
      </c>
      <c r="B61" s="428" t="s">
        <v>225</v>
      </c>
      <c r="C61" s="379">
        <v>289525</v>
      </c>
      <c r="D61" s="380"/>
      <c r="E61" s="381"/>
      <c r="F61" s="381"/>
      <c r="G61" s="381"/>
      <c r="H61" s="426"/>
      <c r="I61" s="430"/>
    </row>
    <row r="62" spans="1:10" ht="15" customHeight="1" x14ac:dyDescent="0.2">
      <c r="A62" s="372" t="s">
        <v>226</v>
      </c>
      <c r="B62" s="428" t="s">
        <v>227</v>
      </c>
      <c r="C62" s="379">
        <v>259477</v>
      </c>
      <c r="D62" s="380"/>
      <c r="E62" s="381"/>
      <c r="F62" s="381"/>
      <c r="G62" s="381"/>
      <c r="H62" s="426"/>
      <c r="I62" s="430"/>
    </row>
    <row r="63" spans="1:10" ht="15" customHeight="1" x14ac:dyDescent="0.2">
      <c r="A63" s="372" t="s">
        <v>228</v>
      </c>
      <c r="B63" s="428" t="s">
        <v>229</v>
      </c>
      <c r="C63" s="379">
        <v>226771.16</v>
      </c>
      <c r="D63" s="380"/>
      <c r="E63" s="381"/>
      <c r="F63" s="381"/>
      <c r="G63" s="381"/>
      <c r="H63" s="426"/>
      <c r="I63" s="430"/>
    </row>
    <row r="64" spans="1:10" ht="15" customHeight="1" x14ac:dyDescent="0.2">
      <c r="A64" s="372" t="s">
        <v>230</v>
      </c>
      <c r="B64" s="428" t="s">
        <v>231</v>
      </c>
      <c r="C64" s="379">
        <v>445940.72</v>
      </c>
      <c r="D64" s="380"/>
      <c r="E64" s="381"/>
      <c r="F64" s="381"/>
      <c r="G64" s="381"/>
      <c r="H64" s="426"/>
      <c r="I64" s="430"/>
    </row>
    <row r="65" spans="1:9" ht="15" customHeight="1" x14ac:dyDescent="0.2">
      <c r="A65" s="372" t="s">
        <v>232</v>
      </c>
      <c r="B65" s="428" t="s">
        <v>233</v>
      </c>
      <c r="C65" s="379">
        <v>521557.45</v>
      </c>
      <c r="D65" s="380"/>
      <c r="E65" s="381"/>
      <c r="F65" s="381"/>
      <c r="G65" s="381"/>
      <c r="H65" s="426"/>
      <c r="I65" s="430"/>
    </row>
    <row r="66" spans="1:9" ht="15" customHeight="1" x14ac:dyDescent="0.2">
      <c r="A66" s="372" t="s">
        <v>234</v>
      </c>
      <c r="B66" s="428" t="s">
        <v>235</v>
      </c>
      <c r="C66" s="379">
        <v>0</v>
      </c>
      <c r="D66" s="380"/>
      <c r="E66" s="381"/>
      <c r="F66" s="381"/>
      <c r="G66" s="381"/>
      <c r="H66" s="426"/>
      <c r="I66" s="430"/>
    </row>
    <row r="67" spans="1:9" ht="15" customHeight="1" x14ac:dyDescent="0.2">
      <c r="A67" s="372" t="s">
        <v>236</v>
      </c>
      <c r="B67" s="428" t="s">
        <v>237</v>
      </c>
      <c r="C67" s="379">
        <v>0</v>
      </c>
      <c r="D67" s="380"/>
      <c r="E67" s="381"/>
      <c r="F67" s="381"/>
      <c r="G67" s="381"/>
      <c r="H67" s="426"/>
      <c r="I67" s="430"/>
    </row>
    <row r="68" spans="1:9" ht="15" customHeight="1" x14ac:dyDescent="0.2">
      <c r="A68" s="372" t="s">
        <v>238</v>
      </c>
      <c r="B68" s="428" t="s">
        <v>239</v>
      </c>
      <c r="C68" s="379">
        <v>60060</v>
      </c>
      <c r="D68" s="380"/>
      <c r="E68" s="381"/>
      <c r="F68" s="381"/>
      <c r="G68" s="381"/>
      <c r="H68" s="426"/>
      <c r="I68" s="430"/>
    </row>
    <row r="69" spans="1:9" ht="15" customHeight="1" x14ac:dyDescent="0.2">
      <c r="A69" s="372" t="s">
        <v>240</v>
      </c>
      <c r="B69" s="428" t="s">
        <v>58</v>
      </c>
      <c r="C69" s="379">
        <v>30239.05</v>
      </c>
      <c r="D69" s="380">
        <v>426703.25</v>
      </c>
      <c r="E69" s="381"/>
      <c r="F69" s="381"/>
      <c r="G69" s="381"/>
      <c r="H69" s="426"/>
      <c r="I69" s="430"/>
    </row>
    <row r="70" spans="1:9" x14ac:dyDescent="0.2">
      <c r="A70" s="372" t="s">
        <v>241</v>
      </c>
      <c r="B70" s="425" t="s">
        <v>242</v>
      </c>
      <c r="C70" s="379"/>
      <c r="D70" s="380"/>
      <c r="E70" s="381"/>
      <c r="F70" s="381"/>
      <c r="G70" s="381"/>
      <c r="H70" s="426"/>
      <c r="I70" s="430"/>
    </row>
    <row r="71" spans="1:9" ht="15" customHeight="1" x14ac:dyDescent="0.2">
      <c r="A71" s="372" t="s">
        <v>243</v>
      </c>
      <c r="B71" s="428" t="s">
        <v>244</v>
      </c>
      <c r="C71" s="379">
        <v>72000</v>
      </c>
      <c r="D71" s="380"/>
      <c r="E71" s="381"/>
      <c r="F71" s="381"/>
      <c r="G71" s="381"/>
      <c r="H71" s="426"/>
      <c r="I71" s="430"/>
    </row>
    <row r="72" spans="1:9" ht="15" customHeight="1" x14ac:dyDescent="0.2">
      <c r="A72" s="372" t="s">
        <v>245</v>
      </c>
      <c r="B72" s="428" t="s">
        <v>246</v>
      </c>
      <c r="C72" s="379">
        <v>78000</v>
      </c>
      <c r="D72" s="380"/>
      <c r="E72" s="381"/>
      <c r="F72" s="381"/>
      <c r="G72" s="381"/>
      <c r="H72" s="426"/>
      <c r="I72" s="430"/>
    </row>
    <row r="73" spans="1:9" ht="15" customHeight="1" x14ac:dyDescent="0.2">
      <c r="A73" s="372" t="s">
        <v>247</v>
      </c>
      <c r="B73" s="428" t="s">
        <v>248</v>
      </c>
      <c r="C73" s="379">
        <v>81000</v>
      </c>
      <c r="D73" s="380"/>
      <c r="E73" s="381"/>
      <c r="F73" s="381"/>
      <c r="G73" s="381"/>
      <c r="H73" s="426"/>
      <c r="I73" s="430"/>
    </row>
    <row r="74" spans="1:9" ht="15" customHeight="1" thickBot="1" x14ac:dyDescent="0.25">
      <c r="A74" s="372" t="s">
        <v>249</v>
      </c>
      <c r="B74" s="431" t="s">
        <v>250</v>
      </c>
      <c r="C74" s="379">
        <v>90171.14</v>
      </c>
      <c r="D74" s="380"/>
      <c r="E74" s="381"/>
      <c r="F74" s="381"/>
      <c r="G74" s="381"/>
      <c r="H74" s="426"/>
      <c r="I74" s="430"/>
    </row>
    <row r="75" spans="1:9" ht="30" customHeight="1" thickBot="1" x14ac:dyDescent="0.25">
      <c r="A75" s="416">
        <v>6</v>
      </c>
      <c r="B75" s="393" t="s">
        <v>251</v>
      </c>
      <c r="C75" s="394">
        <f>C77+C78+C79+C80+C81+C82+C83+C84+C85+C86+C87+C88+C89+C90+C91+C92</f>
        <v>9107563.6799999997</v>
      </c>
      <c r="D75" s="395">
        <f>D91</f>
        <v>446756.9</v>
      </c>
      <c r="E75" s="396"/>
      <c r="F75" s="396"/>
      <c r="G75" s="396">
        <f>G76</f>
        <v>0</v>
      </c>
      <c r="H75" s="396">
        <f>H76</f>
        <v>0</v>
      </c>
      <c r="I75" s="398">
        <f>D75</f>
        <v>446756.9</v>
      </c>
    </row>
    <row r="76" spans="1:9" x14ac:dyDescent="0.2">
      <c r="A76" s="372" t="s">
        <v>252</v>
      </c>
      <c r="B76" s="432" t="s">
        <v>253</v>
      </c>
      <c r="C76" s="433"/>
      <c r="D76" s="434"/>
      <c r="E76" s="435"/>
      <c r="F76" s="435"/>
      <c r="G76" s="376"/>
      <c r="H76" s="436"/>
      <c r="I76" s="430"/>
    </row>
    <row r="77" spans="1:9" ht="29.25" customHeight="1" x14ac:dyDescent="0.2">
      <c r="A77" s="372" t="s">
        <v>254</v>
      </c>
      <c r="B77" s="431" t="s">
        <v>255</v>
      </c>
      <c r="C77" s="379">
        <v>1673457.99</v>
      </c>
      <c r="D77" s="412"/>
      <c r="E77" s="413"/>
      <c r="F77" s="413"/>
      <c r="G77" s="381"/>
      <c r="H77" s="426"/>
      <c r="I77" s="430"/>
    </row>
    <row r="78" spans="1:9" ht="29.25" customHeight="1" x14ac:dyDescent="0.2">
      <c r="A78" s="372" t="s">
        <v>256</v>
      </c>
      <c r="B78" s="431" t="s">
        <v>257</v>
      </c>
      <c r="C78" s="379">
        <v>1317248</v>
      </c>
      <c r="D78" s="412"/>
      <c r="E78" s="413"/>
      <c r="F78" s="413"/>
      <c r="G78" s="381"/>
      <c r="H78" s="426"/>
      <c r="I78" s="430"/>
    </row>
    <row r="79" spans="1:9" ht="29.25" customHeight="1" x14ac:dyDescent="0.2">
      <c r="A79" s="372" t="s">
        <v>258</v>
      </c>
      <c r="B79" s="431" t="s">
        <v>259</v>
      </c>
      <c r="C79" s="379">
        <v>496696.26</v>
      </c>
      <c r="D79" s="412"/>
      <c r="E79" s="413"/>
      <c r="F79" s="413"/>
      <c r="G79" s="381"/>
      <c r="H79" s="426"/>
      <c r="I79" s="430"/>
    </row>
    <row r="80" spans="1:9" ht="29.25" customHeight="1" x14ac:dyDescent="0.2">
      <c r="A80" s="372" t="s">
        <v>260</v>
      </c>
      <c r="B80" s="431" t="s">
        <v>261</v>
      </c>
      <c r="C80" s="379">
        <v>920886.95</v>
      </c>
      <c r="D80" s="412"/>
      <c r="E80" s="413"/>
      <c r="F80" s="413"/>
      <c r="G80" s="381"/>
      <c r="H80" s="426"/>
      <c r="I80" s="430"/>
    </row>
    <row r="81" spans="1:9" ht="29.25" customHeight="1" x14ac:dyDescent="0.2">
      <c r="A81" s="372" t="s">
        <v>262</v>
      </c>
      <c r="B81" s="431" t="s">
        <v>263</v>
      </c>
      <c r="C81" s="379">
        <v>564181.27</v>
      </c>
      <c r="D81" s="412"/>
      <c r="E81" s="413"/>
      <c r="F81" s="413"/>
      <c r="G81" s="381"/>
      <c r="H81" s="426"/>
      <c r="I81" s="430"/>
    </row>
    <row r="82" spans="1:9" ht="24.75" customHeight="1" x14ac:dyDescent="0.2">
      <c r="A82" s="372" t="s">
        <v>264</v>
      </c>
      <c r="B82" s="431" t="s">
        <v>265</v>
      </c>
      <c r="C82" s="379">
        <v>375746.36</v>
      </c>
      <c r="D82" s="412"/>
      <c r="E82" s="413"/>
      <c r="F82" s="413"/>
      <c r="G82" s="381"/>
      <c r="H82" s="426"/>
      <c r="I82" s="430"/>
    </row>
    <row r="83" spans="1:9" ht="24.75" customHeight="1" x14ac:dyDescent="0.2">
      <c r="A83" s="372" t="s">
        <v>266</v>
      </c>
      <c r="B83" s="431" t="s">
        <v>267</v>
      </c>
      <c r="C83" s="379">
        <v>413063.22</v>
      </c>
      <c r="D83" s="412"/>
      <c r="E83" s="413"/>
      <c r="F83" s="413"/>
      <c r="G83" s="381"/>
      <c r="H83" s="426"/>
      <c r="I83" s="430"/>
    </row>
    <row r="84" spans="1:9" ht="15" customHeight="1" x14ac:dyDescent="0.2">
      <c r="A84" s="372" t="s">
        <v>268</v>
      </c>
      <c r="B84" s="431" t="s">
        <v>269</v>
      </c>
      <c r="C84" s="379">
        <v>388598.89</v>
      </c>
      <c r="D84" s="412"/>
      <c r="E84" s="413"/>
      <c r="F84" s="413"/>
      <c r="G84" s="381"/>
      <c r="H84" s="426"/>
      <c r="I84" s="430"/>
    </row>
    <row r="85" spans="1:9" ht="14.25" customHeight="1" x14ac:dyDescent="0.2">
      <c r="A85" s="372" t="s">
        <v>270</v>
      </c>
      <c r="B85" s="431" t="s">
        <v>271</v>
      </c>
      <c r="C85" s="379">
        <v>505560.39</v>
      </c>
      <c r="D85" s="412"/>
      <c r="E85" s="413"/>
      <c r="F85" s="413"/>
      <c r="G85" s="381"/>
      <c r="H85" s="426"/>
      <c r="I85" s="430"/>
    </row>
    <row r="86" spans="1:9" ht="14.25" customHeight="1" x14ac:dyDescent="0.2">
      <c r="A86" s="372" t="s">
        <v>272</v>
      </c>
      <c r="B86" s="431" t="s">
        <v>273</v>
      </c>
      <c r="C86" s="379">
        <v>668261.97</v>
      </c>
      <c r="D86" s="412"/>
      <c r="E86" s="413"/>
      <c r="F86" s="413"/>
      <c r="G86" s="381"/>
      <c r="H86" s="426"/>
      <c r="I86" s="430"/>
    </row>
    <row r="87" spans="1:9" ht="14.25" customHeight="1" x14ac:dyDescent="0.2">
      <c r="A87" s="372" t="s">
        <v>274</v>
      </c>
      <c r="B87" s="431" t="s">
        <v>275</v>
      </c>
      <c r="C87" s="379">
        <v>312918.73</v>
      </c>
      <c r="D87" s="412"/>
      <c r="E87" s="413"/>
      <c r="F87" s="413"/>
      <c r="G87" s="381"/>
      <c r="H87" s="426"/>
      <c r="I87" s="430"/>
    </row>
    <row r="88" spans="1:9" ht="14.25" customHeight="1" x14ac:dyDescent="0.2">
      <c r="A88" s="372" t="s">
        <v>276</v>
      </c>
      <c r="B88" s="431" t="s">
        <v>277</v>
      </c>
      <c r="C88" s="379">
        <v>598162.5</v>
      </c>
      <c r="D88" s="412"/>
      <c r="E88" s="413"/>
      <c r="F88" s="413"/>
      <c r="G88" s="381"/>
      <c r="H88" s="426"/>
      <c r="I88" s="430"/>
    </row>
    <row r="89" spans="1:9" ht="14.25" customHeight="1" x14ac:dyDescent="0.2">
      <c r="A89" s="372" t="s">
        <v>278</v>
      </c>
      <c r="B89" s="431" t="s">
        <v>279</v>
      </c>
      <c r="C89" s="379">
        <v>278777.25</v>
      </c>
      <c r="D89" s="412"/>
      <c r="E89" s="413"/>
      <c r="F89" s="413"/>
      <c r="G89" s="381"/>
      <c r="H89" s="426"/>
      <c r="I89" s="430"/>
    </row>
    <row r="90" spans="1:9" ht="14.25" customHeight="1" x14ac:dyDescent="0.2">
      <c r="A90" s="372" t="s">
        <v>280</v>
      </c>
      <c r="B90" s="431" t="s">
        <v>281</v>
      </c>
      <c r="C90" s="379">
        <v>236929.84</v>
      </c>
      <c r="D90" s="412"/>
      <c r="E90" s="413"/>
      <c r="F90" s="413"/>
      <c r="G90" s="381"/>
      <c r="H90" s="426"/>
      <c r="I90" s="430"/>
    </row>
    <row r="91" spans="1:9" ht="15.75" customHeight="1" x14ac:dyDescent="0.2">
      <c r="A91" s="372" t="s">
        <v>282</v>
      </c>
      <c r="B91" s="431" t="s">
        <v>58</v>
      </c>
      <c r="C91" s="379">
        <v>33324.17</v>
      </c>
      <c r="D91" s="380">
        <v>446756.9</v>
      </c>
      <c r="E91" s="381"/>
      <c r="F91" s="381"/>
      <c r="G91" s="381"/>
      <c r="H91" s="426"/>
      <c r="I91" s="430"/>
    </row>
    <row r="92" spans="1:9" ht="13.5" thickBot="1" x14ac:dyDescent="0.25">
      <c r="A92" s="372" t="s">
        <v>283</v>
      </c>
      <c r="B92" s="437" t="s">
        <v>284</v>
      </c>
      <c r="C92" s="388">
        <v>323749.89</v>
      </c>
      <c r="D92" s="407"/>
      <c r="E92" s="408"/>
      <c r="F92" s="408"/>
      <c r="G92" s="390"/>
      <c r="H92" s="438"/>
      <c r="I92" s="439"/>
    </row>
    <row r="93" spans="1:9" ht="24.75" customHeight="1" thickBot="1" x14ac:dyDescent="0.25">
      <c r="A93" s="365">
        <v>5</v>
      </c>
      <c r="B93" s="440" t="s">
        <v>285</v>
      </c>
      <c r="C93" s="395">
        <f>C95+C96+C97+C98+C99+C100+C101+C102+C103</f>
        <v>30143995.879999999</v>
      </c>
      <c r="D93" s="395">
        <f>D103</f>
        <v>1267654.82</v>
      </c>
      <c r="E93" s="395"/>
      <c r="F93" s="395"/>
      <c r="G93" s="395">
        <f>G94</f>
        <v>613762.26</v>
      </c>
      <c r="H93" s="395">
        <v>0</v>
      </c>
      <c r="I93" s="441">
        <f>C93+D93+G93</f>
        <v>32025412.960000001</v>
      </c>
    </row>
    <row r="94" spans="1:9" x14ac:dyDescent="0.2">
      <c r="A94" s="372" t="s">
        <v>196</v>
      </c>
      <c r="B94" s="442" t="s">
        <v>286</v>
      </c>
      <c r="C94" s="374"/>
      <c r="D94" s="434"/>
      <c r="E94" s="435"/>
      <c r="F94" s="435"/>
      <c r="G94" s="376">
        <v>613762.26</v>
      </c>
      <c r="H94" s="436"/>
      <c r="I94" s="429"/>
    </row>
    <row r="95" spans="1:9" ht="14.25" customHeight="1" x14ac:dyDescent="0.2">
      <c r="A95" s="372" t="s">
        <v>198</v>
      </c>
      <c r="B95" s="443" t="s">
        <v>287</v>
      </c>
      <c r="C95" s="380">
        <v>4029880.22</v>
      </c>
      <c r="D95" s="412"/>
      <c r="E95" s="413"/>
      <c r="F95" s="413"/>
      <c r="G95" s="381"/>
      <c r="H95" s="426"/>
      <c r="I95" s="430"/>
    </row>
    <row r="96" spans="1:9" ht="14.25" customHeight="1" x14ac:dyDescent="0.2">
      <c r="A96" s="372" t="s">
        <v>200</v>
      </c>
      <c r="B96" s="443" t="s">
        <v>288</v>
      </c>
      <c r="C96" s="380">
        <v>4150589.5</v>
      </c>
      <c r="D96" s="412"/>
      <c r="E96" s="413"/>
      <c r="F96" s="413"/>
      <c r="G96" s="381"/>
      <c r="H96" s="426"/>
      <c r="I96" s="430"/>
    </row>
    <row r="97" spans="1:16" ht="14.25" customHeight="1" x14ac:dyDescent="0.2">
      <c r="A97" s="372" t="s">
        <v>289</v>
      </c>
      <c r="B97" s="443" t="s">
        <v>290</v>
      </c>
      <c r="C97" s="444">
        <v>8546872.2100000009</v>
      </c>
      <c r="D97" s="407"/>
      <c r="E97" s="408"/>
      <c r="F97" s="408"/>
      <c r="G97" s="390"/>
      <c r="H97" s="438"/>
      <c r="I97" s="445"/>
    </row>
    <row r="98" spans="1:16" ht="14.25" customHeight="1" x14ac:dyDescent="0.2">
      <c r="A98" s="372" t="s">
        <v>291</v>
      </c>
      <c r="B98" s="446" t="s">
        <v>292</v>
      </c>
      <c r="C98" s="444">
        <v>12080150.289999999</v>
      </c>
      <c r="D98" s="407"/>
      <c r="E98" s="408"/>
      <c r="F98" s="408"/>
      <c r="G98" s="390"/>
      <c r="H98" s="438"/>
      <c r="I98" s="445"/>
    </row>
    <row r="99" spans="1:16" ht="14.25" customHeight="1" x14ac:dyDescent="0.2">
      <c r="A99" s="447"/>
      <c r="B99" s="448" t="s">
        <v>293</v>
      </c>
      <c r="C99" s="444">
        <v>581355.86</v>
      </c>
      <c r="D99" s="407"/>
      <c r="E99" s="408"/>
      <c r="F99" s="408"/>
      <c r="G99" s="390"/>
      <c r="H99" s="438"/>
      <c r="I99" s="445"/>
    </row>
    <row r="100" spans="1:16" x14ac:dyDescent="0.2">
      <c r="A100" s="447"/>
      <c r="B100" s="448" t="s">
        <v>294</v>
      </c>
      <c r="C100" s="444">
        <v>6112.61</v>
      </c>
      <c r="D100" s="407"/>
      <c r="E100" s="408"/>
      <c r="F100" s="408"/>
      <c r="G100" s="390"/>
      <c r="H100" s="438"/>
      <c r="I100" s="445"/>
    </row>
    <row r="101" spans="1:16" x14ac:dyDescent="0.2">
      <c r="A101" s="447"/>
      <c r="B101" s="448" t="s">
        <v>295</v>
      </c>
      <c r="C101" s="444">
        <v>600</v>
      </c>
      <c r="D101" s="407"/>
      <c r="E101" s="408"/>
      <c r="F101" s="408"/>
      <c r="G101" s="390"/>
      <c r="H101" s="438"/>
      <c r="I101" s="445"/>
    </row>
    <row r="102" spans="1:16" ht="25.5" x14ac:dyDescent="0.2">
      <c r="A102" s="447"/>
      <c r="B102" s="449" t="s">
        <v>296</v>
      </c>
      <c r="C102" s="379">
        <v>21285.55</v>
      </c>
      <c r="D102" s="413"/>
      <c r="E102" s="413"/>
      <c r="F102" s="412"/>
      <c r="G102" s="380"/>
      <c r="H102" s="381"/>
      <c r="I102" s="391"/>
    </row>
    <row r="103" spans="1:16" ht="13.5" thickBot="1" x14ac:dyDescent="0.25">
      <c r="A103" s="372" t="s">
        <v>297</v>
      </c>
      <c r="B103" s="450" t="s">
        <v>298</v>
      </c>
      <c r="C103" s="374">
        <v>727149.64</v>
      </c>
      <c r="D103" s="375">
        <v>1267654.82</v>
      </c>
      <c r="E103" s="451"/>
      <c r="F103" s="451"/>
      <c r="G103" s="451"/>
      <c r="H103" s="452"/>
      <c r="I103" s="377"/>
    </row>
    <row r="104" spans="1:16" ht="24.75" customHeight="1" thickBot="1" x14ac:dyDescent="0.25">
      <c r="A104" s="365">
        <v>7</v>
      </c>
      <c r="B104" s="393" t="s">
        <v>299</v>
      </c>
      <c r="C104" s="394">
        <f>C106+C107+C108+C109</f>
        <v>26482630.119999997</v>
      </c>
      <c r="D104" s="395">
        <f>D109</f>
        <v>1221198.75</v>
      </c>
      <c r="E104" s="396"/>
      <c r="F104" s="396"/>
      <c r="G104" s="396"/>
      <c r="H104" s="453">
        <f>H94</f>
        <v>0</v>
      </c>
      <c r="I104" s="454">
        <f>D104</f>
        <v>1221198.75</v>
      </c>
    </row>
    <row r="105" spans="1:16" ht="23.25" customHeight="1" thickBot="1" x14ac:dyDescent="0.25">
      <c r="A105" s="372" t="s">
        <v>300</v>
      </c>
      <c r="B105" s="455" t="s">
        <v>301</v>
      </c>
      <c r="C105" s="374"/>
      <c r="D105" s="375"/>
      <c r="E105" s="376"/>
      <c r="F105" s="376"/>
      <c r="G105" s="376"/>
      <c r="H105" s="376"/>
      <c r="I105" s="377"/>
    </row>
    <row r="106" spans="1:16" x14ac:dyDescent="0.2">
      <c r="A106" s="372" t="s">
        <v>302</v>
      </c>
      <c r="B106" s="456" t="s">
        <v>287</v>
      </c>
      <c r="C106" s="457">
        <v>4046358.97</v>
      </c>
      <c r="D106" s="407"/>
      <c r="E106" s="408"/>
      <c r="F106" s="408"/>
      <c r="G106" s="390"/>
      <c r="H106" s="438"/>
      <c r="I106" s="445"/>
    </row>
    <row r="107" spans="1:16" ht="14.25" customHeight="1" x14ac:dyDescent="0.2">
      <c r="A107" s="372" t="s">
        <v>303</v>
      </c>
      <c r="B107" s="443" t="s">
        <v>304</v>
      </c>
      <c r="C107" s="457">
        <v>21346374.289999999</v>
      </c>
      <c r="D107" s="407"/>
      <c r="E107" s="408"/>
      <c r="F107" s="408"/>
      <c r="G107" s="390"/>
      <c r="H107" s="438"/>
      <c r="I107" s="445"/>
    </row>
    <row r="108" spans="1:16" x14ac:dyDescent="0.2">
      <c r="A108" s="447"/>
      <c r="B108" s="448" t="s">
        <v>305</v>
      </c>
      <c r="C108" s="444">
        <v>395626.63</v>
      </c>
      <c r="D108" s="407"/>
      <c r="E108" s="408"/>
      <c r="F108" s="408"/>
      <c r="G108" s="390"/>
      <c r="H108" s="438"/>
      <c r="I108" s="445"/>
    </row>
    <row r="109" spans="1:16" ht="13.5" thickBot="1" x14ac:dyDescent="0.25">
      <c r="A109" s="372" t="s">
        <v>306</v>
      </c>
      <c r="B109" s="458" t="s">
        <v>58</v>
      </c>
      <c r="C109" s="444">
        <v>694270.23</v>
      </c>
      <c r="D109" s="389">
        <v>1221198.75</v>
      </c>
      <c r="E109" s="390"/>
      <c r="F109" s="390"/>
      <c r="G109" s="390"/>
      <c r="H109" s="438"/>
      <c r="I109" s="439"/>
    </row>
    <row r="110" spans="1:16" ht="24.75" customHeight="1" thickBot="1" x14ac:dyDescent="0.25">
      <c r="A110" s="365">
        <v>8</v>
      </c>
      <c r="B110" s="459" t="s">
        <v>307</v>
      </c>
      <c r="C110" s="394">
        <f t="shared" ref="C110:H110" si="0">C111</f>
        <v>2240894.14</v>
      </c>
      <c r="D110" s="395">
        <f t="shared" si="0"/>
        <v>11183381.520000001</v>
      </c>
      <c r="E110" s="396">
        <f t="shared" si="0"/>
        <v>73.8</v>
      </c>
      <c r="F110" s="396">
        <f t="shared" si="0"/>
        <v>263.2</v>
      </c>
      <c r="G110" s="396">
        <f t="shared" si="0"/>
        <v>775664.25</v>
      </c>
      <c r="H110" s="453">
        <f t="shared" si="0"/>
        <v>143611.20000000001</v>
      </c>
      <c r="I110" s="454">
        <f>C110+D110+E110+F110+H110</f>
        <v>13568223.860000001</v>
      </c>
      <c r="M110" s="460"/>
      <c r="N110" s="460"/>
      <c r="O110" s="460"/>
      <c r="P110" s="460"/>
    </row>
    <row r="111" spans="1:16" x14ac:dyDescent="0.2">
      <c r="A111" s="461" t="s">
        <v>308</v>
      </c>
      <c r="B111" s="462" t="s">
        <v>309</v>
      </c>
      <c r="C111" s="463">
        <v>2240894.14</v>
      </c>
      <c r="D111" s="464">
        <f>11183644.72-F111</f>
        <v>11183381.520000001</v>
      </c>
      <c r="E111" s="451">
        <v>73.8</v>
      </c>
      <c r="F111" s="451">
        <v>263.2</v>
      </c>
      <c r="G111" s="451">
        <v>775664.25</v>
      </c>
      <c r="H111" s="465">
        <v>143611.20000000001</v>
      </c>
      <c r="I111" s="466"/>
      <c r="M111" s="460"/>
      <c r="N111" s="460"/>
      <c r="O111" s="460"/>
      <c r="P111" s="460"/>
    </row>
    <row r="112" spans="1:16" ht="24" customHeight="1" x14ac:dyDescent="0.2">
      <c r="A112" s="467"/>
      <c r="B112" s="468" t="s">
        <v>5</v>
      </c>
      <c r="C112" s="469">
        <f>C9+C22+C29+C42+C45+C52+C93+C110+C75+C104</f>
        <v>88703342.642999992</v>
      </c>
      <c r="D112" s="469">
        <f>D9+D22+D29+D42+D45+D52+D75+D93+D104+D110</f>
        <v>27439971.740000002</v>
      </c>
      <c r="E112" s="469">
        <f>E110</f>
        <v>73.8</v>
      </c>
      <c r="F112" s="469">
        <f>F9+F22+F29+F42+F45+F52+F75+F93+F104+F110</f>
        <v>263.2</v>
      </c>
      <c r="G112" s="469">
        <f>G52+G93+G110</f>
        <v>2017208.53</v>
      </c>
      <c r="H112" s="469">
        <f>H9+H22+H42+H110</f>
        <v>925459.5</v>
      </c>
      <c r="I112" s="470">
        <f>C112+D112+E112+F112+H112</f>
        <v>117069110.88299999</v>
      </c>
      <c r="L112" s="471"/>
      <c r="M112" s="460"/>
      <c r="N112" s="460"/>
      <c r="O112" s="460"/>
      <c r="P112" s="460"/>
    </row>
    <row r="113" spans="2:18" x14ac:dyDescent="0.2">
      <c r="B113" s="168" t="s">
        <v>310</v>
      </c>
      <c r="C113" s="471"/>
      <c r="M113" s="460"/>
      <c r="N113" s="460"/>
      <c r="O113" s="460"/>
      <c r="P113" s="460"/>
    </row>
    <row r="114" spans="2:18" s="474" customFormat="1" x14ac:dyDescent="0.2">
      <c r="B114" s="472"/>
      <c r="C114" s="473"/>
      <c r="G114" s="475"/>
      <c r="H114" s="475"/>
      <c r="I114" s="473"/>
      <c r="M114" s="475"/>
      <c r="N114" s="475"/>
      <c r="O114" s="475"/>
      <c r="P114" s="475"/>
      <c r="Q114" s="475"/>
      <c r="R114" s="475"/>
    </row>
    <row r="115" spans="2:18" x14ac:dyDescent="0.2">
      <c r="B115" s="168"/>
      <c r="C115" s="168"/>
      <c r="D115" s="168"/>
      <c r="E115" s="168"/>
      <c r="F115" s="476"/>
      <c r="G115" s="477"/>
      <c r="H115" s="477"/>
      <c r="M115" s="460"/>
      <c r="N115" s="460"/>
      <c r="O115" s="460"/>
      <c r="P115" s="460"/>
    </row>
    <row r="116" spans="2:18" x14ac:dyDescent="0.2">
      <c r="B116" s="168"/>
      <c r="C116" s="168"/>
      <c r="D116" s="168"/>
      <c r="E116" s="168"/>
      <c r="F116" s="168"/>
      <c r="G116" s="477"/>
      <c r="H116" s="477"/>
      <c r="M116" s="460"/>
      <c r="N116" s="460"/>
      <c r="O116" s="460"/>
      <c r="P116" s="460"/>
    </row>
    <row r="117" spans="2:18" x14ac:dyDescent="0.2">
      <c r="B117" s="168"/>
      <c r="C117" s="168"/>
      <c r="D117" s="168"/>
      <c r="E117" s="168"/>
      <c r="F117" s="168"/>
      <c r="G117" s="478"/>
      <c r="H117" s="477"/>
      <c r="M117" s="460"/>
      <c r="N117" s="460"/>
      <c r="O117" s="460"/>
      <c r="P117" s="460"/>
    </row>
    <row r="118" spans="2:18" x14ac:dyDescent="0.2">
      <c r="B118" s="479" t="s">
        <v>311</v>
      </c>
      <c r="C118" s="480" t="s">
        <v>312</v>
      </c>
      <c r="D118" s="480"/>
      <c r="E118" s="481"/>
      <c r="F118" s="481"/>
      <c r="G118" s="482"/>
      <c r="H118" s="483"/>
      <c r="M118" s="460"/>
      <c r="N118" s="460"/>
      <c r="O118" s="460"/>
      <c r="P118" s="460"/>
    </row>
    <row r="119" spans="2:18" x14ac:dyDescent="0.2">
      <c r="B119" s="479"/>
      <c r="C119" s="481"/>
      <c r="D119" s="481"/>
      <c r="E119" s="481"/>
      <c r="F119" s="481"/>
      <c r="G119" s="482"/>
      <c r="H119" s="483"/>
      <c r="M119" s="460"/>
      <c r="N119" s="460"/>
      <c r="O119" s="460"/>
      <c r="P119" s="460"/>
    </row>
    <row r="120" spans="2:18" x14ac:dyDescent="0.2">
      <c r="B120" s="484" t="s">
        <v>313</v>
      </c>
      <c r="C120" s="485" t="s">
        <v>314</v>
      </c>
      <c r="D120" s="485"/>
      <c r="E120" s="484"/>
      <c r="F120" s="484"/>
      <c r="G120" s="486"/>
      <c r="H120" s="487"/>
      <c r="M120" s="460"/>
      <c r="N120" s="460"/>
      <c r="O120" s="460"/>
      <c r="P120" s="460"/>
    </row>
    <row r="121" spans="2:18" x14ac:dyDescent="0.2">
      <c r="C121" s="356"/>
      <c r="H121" s="477"/>
      <c r="M121" s="460"/>
      <c r="N121" s="460"/>
      <c r="O121" s="460"/>
      <c r="P121" s="460"/>
    </row>
    <row r="122" spans="2:18" x14ac:dyDescent="0.2">
      <c r="C122" s="356"/>
      <c r="H122" s="477"/>
    </row>
    <row r="123" spans="2:18" s="474" customFormat="1" x14ac:dyDescent="0.2">
      <c r="B123" s="472"/>
      <c r="C123" s="472"/>
      <c r="D123" s="472"/>
      <c r="E123" s="472"/>
      <c r="F123" s="472"/>
      <c r="G123" s="488"/>
      <c r="H123" s="488"/>
      <c r="I123" s="475"/>
      <c r="M123" s="475"/>
      <c r="N123" s="475"/>
      <c r="O123" s="475"/>
      <c r="P123" s="475"/>
      <c r="Q123" s="475"/>
      <c r="R123" s="475"/>
    </row>
    <row r="124" spans="2:18" ht="15" customHeight="1" x14ac:dyDescent="0.2">
      <c r="B124" s="480" t="s">
        <v>315</v>
      </c>
      <c r="C124" s="480"/>
      <c r="D124" s="480"/>
      <c r="E124" s="481"/>
      <c r="F124" s="481"/>
      <c r="G124" s="482"/>
      <c r="H124" s="477"/>
    </row>
    <row r="125" spans="2:18" ht="15" customHeight="1" x14ac:dyDescent="0.2">
      <c r="B125" s="485" t="s">
        <v>316</v>
      </c>
      <c r="C125" s="485"/>
      <c r="D125" s="485"/>
      <c r="E125" s="484"/>
      <c r="F125" s="484"/>
      <c r="G125" s="486"/>
      <c r="H125" s="487"/>
    </row>
    <row r="126" spans="2:18" x14ac:dyDescent="0.2">
      <c r="B126" s="489"/>
      <c r="C126" s="490"/>
      <c r="D126" s="490"/>
      <c r="E126" s="490"/>
      <c r="F126" s="490"/>
      <c r="G126" s="483"/>
      <c r="H126" s="483"/>
    </row>
    <row r="127" spans="2:18" x14ac:dyDescent="0.2">
      <c r="B127" s="491"/>
      <c r="C127" s="336"/>
      <c r="D127" s="336"/>
      <c r="E127" s="336"/>
      <c r="F127" s="336"/>
      <c r="G127" s="487"/>
      <c r="H127" s="487"/>
    </row>
  </sheetData>
  <mergeCells count="5">
    <mergeCell ref="B6:I6"/>
    <mergeCell ref="C118:D118"/>
    <mergeCell ref="C120:D120"/>
    <mergeCell ref="B124:D124"/>
    <mergeCell ref="B125:D125"/>
  </mergeCells>
  <pageMargins left="0.36302083333333335" right="0.37187500000000001" top="0.96510416666666665" bottom="0.70866141732283472" header="0.31496062992125984" footer="0.31496062992125984"/>
  <pageSetup paperSize="9" scale="71" fitToHeight="0" orientation="landscape" r:id="rId1"/>
  <headerFooter>
    <oddHeader>&amp;C&amp;G
&amp;"-,Negrito"Organização das Voluntárias de Goiás</oddHeader>
  </headerFooter>
  <rowBreaks count="3" manualBreakCount="3">
    <brk id="38" max="8" man="1"/>
    <brk id="74" max="8" man="1"/>
    <brk id="103" max="8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4</vt:i4>
      </vt:variant>
    </vt:vector>
  </HeadingPairs>
  <TitlesOfParts>
    <vt:vector size="11" baseType="lpstr">
      <vt:lpstr>CAPA</vt:lpstr>
      <vt:lpstr>Retificação Fisicas PBU</vt:lpstr>
      <vt:lpstr>Retificação Cont x Repass</vt:lpstr>
      <vt:lpstr>% DESPESAS</vt:lpstr>
      <vt:lpstr>% PESSOAL E ENCARGOS</vt:lpstr>
      <vt:lpstr>% INVESTIMENTO</vt:lpstr>
      <vt:lpstr>D EXEC DESPESAS</vt:lpstr>
      <vt:lpstr>'% DESPESAS'!Area_de_impressao</vt:lpstr>
      <vt:lpstr>'% INVESTIMENTO'!Area_de_impressao</vt:lpstr>
      <vt:lpstr>'D EXEC DESPESAS'!Area_de_impressao</vt:lpstr>
      <vt:lpstr>'Retificação Cont x Repass'!Area_de_impressao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Reginaldo Dias Lima</dc:creator>
  <cp:keywords>OVG</cp:keywords>
  <cp:lastModifiedBy>Mara Bento Macedo</cp:lastModifiedBy>
  <cp:lastPrinted>2019-11-27T14:50:22Z</cp:lastPrinted>
  <dcterms:created xsi:type="dcterms:W3CDTF">2014-05-14T12:42:50Z</dcterms:created>
  <dcterms:modified xsi:type="dcterms:W3CDTF">2019-11-27T14:54:39Z</dcterms:modified>
</cp:coreProperties>
</file>