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21\"/>
    </mc:Choice>
  </mc:AlternateContent>
  <xr:revisionPtr revIDLastSave="0" documentId="13_ncr:1_{244955EB-8547-4D5A-BA1D-F55D08F281B9}" xr6:coauthVersionLast="46" xr6:coauthVersionMax="46" xr10:uidLastSave="{00000000-0000-0000-0000-000000000000}"/>
  <bookViews>
    <workbookView xWindow="20370" yWindow="-120" windowWidth="2064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7" i="1" l="1"/>
  <c r="E107" i="1"/>
  <c r="F107" i="1"/>
  <c r="G107" i="1"/>
  <c r="H107" i="1"/>
  <c r="C107" i="1"/>
  <c r="H21" i="1"/>
  <c r="F33" i="1" l="1"/>
  <c r="G33" i="1" l="1"/>
  <c r="G31" i="1"/>
  <c r="H33" i="1" l="1"/>
  <c r="H31" i="1"/>
  <c r="H32" i="1"/>
  <c r="H30" i="1"/>
  <c r="H114" i="1"/>
  <c r="H104" i="1"/>
  <c r="H103" i="1"/>
  <c r="H97" i="1"/>
  <c r="H87" i="1"/>
  <c r="H72" i="1"/>
  <c r="H73" i="1"/>
  <c r="H66" i="1"/>
  <c r="H48" i="1"/>
  <c r="H41" i="1"/>
  <c r="F31" i="1" l="1"/>
  <c r="E33" i="1" l="1"/>
  <c r="E31" i="1"/>
  <c r="D33" i="1" l="1"/>
  <c r="D31" i="1"/>
  <c r="C33" i="1" l="1"/>
  <c r="C31" i="1"/>
  <c r="F66" i="1" l="1"/>
  <c r="G66" i="1"/>
  <c r="E66" i="1"/>
  <c r="D66" i="1"/>
  <c r="C66" i="1"/>
  <c r="C112" i="1" l="1"/>
  <c r="C81" i="1"/>
  <c r="C61" i="1"/>
  <c r="C51" i="1"/>
  <c r="C46" i="1"/>
  <c r="C41" i="1"/>
  <c r="C36" i="1"/>
  <c r="F112" i="1"/>
  <c r="G112" i="1"/>
  <c r="H112" i="1"/>
  <c r="F101" i="1"/>
  <c r="G101" i="1"/>
  <c r="H101" i="1"/>
  <c r="F94" i="1"/>
  <c r="G94" i="1"/>
  <c r="H94" i="1"/>
  <c r="F90" i="1"/>
  <c r="G90" i="1"/>
  <c r="H90" i="1"/>
  <c r="F85" i="1"/>
  <c r="G85" i="1"/>
  <c r="H85" i="1"/>
  <c r="F81" i="1"/>
  <c r="G81" i="1"/>
  <c r="H81" i="1"/>
  <c r="F76" i="1"/>
  <c r="G76" i="1"/>
  <c r="H76" i="1"/>
  <c r="F71" i="1"/>
  <c r="G71" i="1"/>
  <c r="H71" i="1"/>
  <c r="F61" i="1"/>
  <c r="G61" i="1"/>
  <c r="H61" i="1"/>
  <c r="F56" i="1"/>
  <c r="G56" i="1"/>
  <c r="H56" i="1"/>
  <c r="F51" i="1"/>
  <c r="G51" i="1"/>
  <c r="H51" i="1"/>
  <c r="F46" i="1"/>
  <c r="G46" i="1"/>
  <c r="H46" i="1"/>
  <c r="F41" i="1"/>
  <c r="G41" i="1"/>
  <c r="F36" i="1"/>
  <c r="G36" i="1"/>
  <c r="H36" i="1"/>
  <c r="E94" i="1"/>
  <c r="E90" i="1"/>
  <c r="E85" i="1"/>
  <c r="E81" i="1"/>
  <c r="H35" i="1" l="1"/>
  <c r="G35" i="1"/>
  <c r="F35" i="1"/>
  <c r="D81" i="1" l="1"/>
  <c r="D90" i="1"/>
  <c r="D94" i="1"/>
  <c r="D121" i="1" l="1"/>
  <c r="E121" i="1"/>
  <c r="F121" i="1"/>
  <c r="G121" i="1"/>
  <c r="H121" i="1"/>
  <c r="C121" i="1"/>
  <c r="E114" i="1"/>
  <c r="E112" i="1" s="1"/>
  <c r="D114" i="1"/>
  <c r="D112" i="1" s="1"/>
  <c r="C104" i="1"/>
  <c r="E103" i="1"/>
  <c r="E101" i="1" s="1"/>
  <c r="D103" i="1"/>
  <c r="D101" i="1" s="1"/>
  <c r="C103" i="1"/>
  <c r="C101" i="1" s="1"/>
  <c r="C97" i="1"/>
  <c r="C94" i="1" s="1"/>
  <c r="C92" i="1"/>
  <c r="C90" i="1" s="1"/>
  <c r="D87" i="1"/>
  <c r="D85" i="1" s="1"/>
  <c r="C87" i="1"/>
  <c r="C85" i="1" s="1"/>
  <c r="E78" i="1"/>
  <c r="E76" i="1" s="1"/>
  <c r="D78" i="1"/>
  <c r="D76" i="1" s="1"/>
  <c r="C78" i="1"/>
  <c r="C76" i="1" s="1"/>
  <c r="E73" i="1"/>
  <c r="E71" i="1" s="1"/>
  <c r="D73" i="1"/>
  <c r="D71" i="1" s="1"/>
  <c r="C73" i="1"/>
  <c r="C71" i="1" s="1"/>
  <c r="E63" i="1"/>
  <c r="E61" i="1" s="1"/>
  <c r="D63" i="1"/>
  <c r="D61" i="1" s="1"/>
  <c r="E58" i="1"/>
  <c r="E56" i="1" s="1"/>
  <c r="D58" i="1"/>
  <c r="D56" i="1" s="1"/>
  <c r="C58" i="1"/>
  <c r="C56" i="1" s="1"/>
  <c r="E53" i="1"/>
  <c r="E51" i="1" s="1"/>
  <c r="D53" i="1"/>
  <c r="D51" i="1" s="1"/>
  <c r="E48" i="1"/>
  <c r="E46" i="1" s="1"/>
  <c r="D48" i="1"/>
  <c r="D46" i="1" s="1"/>
  <c r="E43" i="1"/>
  <c r="E41" i="1" s="1"/>
  <c r="D43" i="1"/>
  <c r="D41" i="1" s="1"/>
  <c r="E38" i="1"/>
  <c r="E36" i="1" s="1"/>
  <c r="D38" i="1"/>
  <c r="D36" i="1" s="1"/>
  <c r="E35" i="1" l="1"/>
  <c r="D35" i="1"/>
  <c r="C35" i="1"/>
</calcChain>
</file>

<file path=xl/sharedStrings.xml><?xml version="1.0" encoding="utf-8"?>
<sst xmlns="http://schemas.openxmlformats.org/spreadsheetml/2006/main" count="244" uniqueCount="153">
  <si>
    <t>Previsão de Receita</t>
  </si>
  <si>
    <t>Janeiro</t>
  </si>
  <si>
    <t>Fevereiro</t>
  </si>
  <si>
    <t>Março</t>
  </si>
  <si>
    <t>Abril</t>
  </si>
  <si>
    <t>Maio</t>
  </si>
  <si>
    <t>Junho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</si>
  <si>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</si>
  <si>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</si>
  <si>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</si>
  <si>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</si>
  <si>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</si>
  <si>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</si>
  <si>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Provisão de Rescisão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</si>
  <si>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</si>
  <si>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</si>
  <si>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</si>
  <si>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</si>
  <si>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</si>
  <si>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CENTRO DE IDOSOS SAGRADA FAMÍLIA - CISF</t>
  </si>
  <si>
    <t>Pessoal e Encargos</t>
  </si>
  <si>
    <t>Despesas Correntes</t>
  </si>
  <si>
    <t>Investimento</t>
  </si>
  <si>
    <t xml:space="preserve">CENTRO DE IDOSOS VILA VIDA - CIVV </t>
  </si>
  <si>
    <t>ESPAÇO BEM VIVER l - CM</t>
  </si>
  <si>
    <t>ESPAÇO BEM VIVER ll - NF</t>
  </si>
  <si>
    <t>CENTRO DE ADOLESCENTES TECENDO O FUTURO - CATF</t>
  </si>
  <si>
    <t>CENTRO SOCIAL DONA GERCINA BORGES - CSDGB</t>
  </si>
  <si>
    <t>GERÊNCIA DE VOLUNTARIADO E PARCERIAS SOCIAIS - GVPS</t>
  </si>
  <si>
    <t>CASA DO INTERIOR DE GOIÁS - CIGO</t>
  </si>
  <si>
    <t>CENTRO DE APOIO AOS ROMEIROS</t>
  </si>
  <si>
    <t>GERÊNCIA DE GESTÃO SOCIAL E AVALIAÇÃO</t>
  </si>
  <si>
    <t>NATAL DO BEM</t>
  </si>
  <si>
    <t>RESTAURANTE DO BEM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</si>
  <si>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</si>
  <si>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</si>
  <si>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</si>
  <si>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</si>
  <si>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</si>
  <si>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</si>
  <si>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</si>
  <si>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3.3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</si>
  <si>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</si>
  <si>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</si>
  <si>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</si>
  <si>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</si>
  <si>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</si>
  <si>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</si>
  <si>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</si>
  <si>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</si>
  <si>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</si>
  <si>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</si>
  <si>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</si>
  <si>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</si>
  <si>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</si>
  <si>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</si>
  <si>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4.3</t>
  </si>
  <si>
    <t>4.4</t>
  </si>
  <si>
    <t xml:space="preserve">Rendimento de Aplicação -
 Provisão de Rescisões </t>
  </si>
  <si>
    <t>5.9.2</t>
  </si>
  <si>
    <t>5.11.1</t>
  </si>
  <si>
    <t>6 -</t>
  </si>
  <si>
    <t>Devolução</t>
  </si>
  <si>
    <t>6.1</t>
  </si>
  <si>
    <t>Natal</t>
  </si>
  <si>
    <t>6.1.1</t>
  </si>
  <si>
    <t>5 -</t>
  </si>
  <si>
    <t>5.1</t>
  </si>
  <si>
    <t>5.1.1</t>
  </si>
  <si>
    <t>5.1.2</t>
  </si>
  <si>
    <t>5.1.3</t>
  </si>
  <si>
    <t>5.1.4</t>
  </si>
  <si>
    <t>5.2</t>
  </si>
  <si>
    <t>5.2.1</t>
  </si>
  <si>
    <t>5.2.2</t>
  </si>
  <si>
    <t>5.2.3</t>
  </si>
  <si>
    <t>5.2.4</t>
  </si>
  <si>
    <t>5.3</t>
  </si>
  <si>
    <t>5.3.1</t>
  </si>
  <si>
    <t>5.3.2</t>
  </si>
  <si>
    <t>5.3.3</t>
  </si>
  <si>
    <t>5.3.4</t>
  </si>
  <si>
    <t>5.4</t>
  </si>
  <si>
    <t>5.4.1</t>
  </si>
  <si>
    <t>5.4.2</t>
  </si>
  <si>
    <t>5.4.3</t>
  </si>
  <si>
    <t>5.4.4</t>
  </si>
  <si>
    <t>5.5</t>
  </si>
  <si>
    <t>5.5.1</t>
  </si>
  <si>
    <t>5.5.2</t>
  </si>
  <si>
    <t>5.5.3</t>
  </si>
  <si>
    <t>5.5.4</t>
  </si>
  <si>
    <t>5.6</t>
  </si>
  <si>
    <t>5.6.1</t>
  </si>
  <si>
    <t>5.6.2</t>
  </si>
  <si>
    <t>5.6.3</t>
  </si>
  <si>
    <t>5.6.4</t>
  </si>
  <si>
    <t>5.7</t>
  </si>
  <si>
    <t>5.7.1</t>
  </si>
  <si>
    <t>5.7.2</t>
  </si>
  <si>
    <t>5.7.3</t>
  </si>
  <si>
    <t>5.7.4</t>
  </si>
  <si>
    <t>5.8</t>
  </si>
  <si>
    <t>5.8.1</t>
  </si>
  <si>
    <t>5.8.2</t>
  </si>
  <si>
    <t>5.8.3</t>
  </si>
  <si>
    <t>5.8.4</t>
  </si>
  <si>
    <t>5.9</t>
  </si>
  <si>
    <t>5.9.1</t>
  </si>
  <si>
    <t>5.9.3</t>
  </si>
  <si>
    <t>5.10</t>
  </si>
  <si>
    <t>5.10.1</t>
  </si>
  <si>
    <t>5.10.2</t>
  </si>
  <si>
    <t>5.10.3</t>
  </si>
  <si>
    <t>5.10.4</t>
  </si>
  <si>
    <t>5.11</t>
  </si>
  <si>
    <t>5.11.2</t>
  </si>
  <si>
    <t>5.11.3</t>
  </si>
  <si>
    <t>5.12</t>
  </si>
  <si>
    <t>5.12.1</t>
  </si>
  <si>
    <t>5.12.2</t>
  </si>
  <si>
    <t>5.12.3</t>
  </si>
  <si>
    <t>5.13</t>
  </si>
  <si>
    <t>5.13.1</t>
  </si>
  <si>
    <t>5.13.2</t>
  </si>
  <si>
    <t>5.13.3</t>
  </si>
  <si>
    <t>5.13.4</t>
  </si>
  <si>
    <t>5.13.5</t>
  </si>
  <si>
    <t>5.14</t>
  </si>
  <si>
    <t>5.14.1</t>
  </si>
  <si>
    <t>5.14.2</t>
  </si>
  <si>
    <t>5.14.3</t>
  </si>
  <si>
    <t>5.14.4</t>
  </si>
  <si>
    <t>GERÊNCIA DE ENFRENTAMENTO ÁS DESPROTEÇÕES SOCIAIS - GEDS</t>
  </si>
  <si>
    <t>5.11.4</t>
  </si>
  <si>
    <t>5.15</t>
  </si>
  <si>
    <t>5.13.6</t>
  </si>
  <si>
    <t>5.14.5</t>
  </si>
  <si>
    <t>5.15.1</t>
  </si>
  <si>
    <t>5.15.2</t>
  </si>
  <si>
    <t>5.15.3</t>
  </si>
  <si>
    <t>5.15.4</t>
  </si>
  <si>
    <t>Rescisões</t>
  </si>
  <si>
    <t>2.4</t>
  </si>
  <si>
    <t>2.5</t>
  </si>
  <si>
    <t>2.6</t>
  </si>
  <si>
    <t>Recuperação de Despesa</t>
  </si>
  <si>
    <t>PROGRAMA BANCO DE ALIMENTOS - BA</t>
  </si>
  <si>
    <t>5.16</t>
  </si>
  <si>
    <t>5.16.1</t>
  </si>
  <si>
    <t>5.16.2</t>
  </si>
  <si>
    <t>5.16.3</t>
  </si>
  <si>
    <t>5.16.4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</si>
</sst>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4" fontId="2" fillId="0" borderId="1" xfId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1" applyFont="1" applyBorder="1"/>
    <xf numFmtId="44" fontId="0" fillId="0" borderId="3" xfId="1" applyFont="1" applyFill="1" applyBorder="1"/>
    <xf numFmtId="44" fontId="1" fillId="3" borderId="1" xfId="1" applyFont="1" applyFill="1" applyBorder="1"/>
    <xf numFmtId="0" fontId="7" fillId="0" borderId="3" xfId="0" applyFont="1" applyFill="1" applyBorder="1" applyAlignment="1">
      <alignment wrapText="1"/>
    </xf>
    <xf numFmtId="44" fontId="6" fillId="0" borderId="1" xfId="1" applyFont="1" applyBorder="1" applyAlignment="1">
      <alignment wrapText="1"/>
    </xf>
    <xf numFmtId="0" fontId="5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124"/>
  <sheetViews>
    <sheetView tabSelected="1" view="pageLayout" zoomScaleNormal="100" workbookViewId="0">
      <selection activeCell="E2" sqref="E2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32">
        <v>2021</v>
      </c>
      <c r="B1" s="32"/>
      <c r="C1" s="32"/>
      <c r="D1" s="32"/>
      <c r="E1" s="32"/>
      <c r="F1" s="32"/>
      <c r="G1" s="32"/>
      <c r="H1" s="32"/>
    </row>
    <row r="2" spans="1:8" ht="24.75" customHeight="1" x14ac:dyDescent="0.25">
      <c r="A2" s="25" t="s">
        <v>39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</row>
    <row r="3" spans="1:8" x14ac:dyDescent="0.25">
      <c r="A3" s="1" t="s">
        <v>40</v>
      </c>
      <c r="B3" s="1" t="s">
        <v>7</v>
      </c>
      <c r="C3" s="3">
        <v>1048845.3</v>
      </c>
      <c r="D3" s="3">
        <v>1003490.42</v>
      </c>
      <c r="E3" s="3">
        <v>943985.96000000008</v>
      </c>
      <c r="F3" s="3">
        <v>937078.17</v>
      </c>
      <c r="G3" s="3">
        <v>703074.3</v>
      </c>
      <c r="H3" s="3">
        <v>699364.68</v>
      </c>
    </row>
    <row r="4" spans="1:8" x14ac:dyDescent="0.25">
      <c r="A4" s="1" t="s">
        <v>42</v>
      </c>
      <c r="B4" s="1" t="s">
        <v>8</v>
      </c>
      <c r="C4" s="3">
        <v>10101071.600000001</v>
      </c>
      <c r="D4" s="3">
        <v>9779906.8699999992</v>
      </c>
      <c r="E4" s="3">
        <v>7660584.5900000008</v>
      </c>
      <c r="F4" s="3">
        <v>7723682.1100000013</v>
      </c>
      <c r="G4" s="3">
        <v>8179478.1699999999</v>
      </c>
      <c r="H4" s="3">
        <v>8372979.2400000002</v>
      </c>
    </row>
    <row r="5" spans="1:8" x14ac:dyDescent="0.25">
      <c r="A5" s="1" t="s">
        <v>43</v>
      </c>
      <c r="B5" s="1" t="s">
        <v>9</v>
      </c>
      <c r="C5" s="3">
        <v>3067848.51</v>
      </c>
      <c r="D5" s="3">
        <v>3067114.74</v>
      </c>
      <c r="E5" s="3">
        <v>3487047.7600209997</v>
      </c>
      <c r="F5" s="3">
        <v>3487047.7600209997</v>
      </c>
      <c r="G5" s="3">
        <v>3524367.5356389997</v>
      </c>
      <c r="H5" s="3">
        <v>3708460.5183470002</v>
      </c>
    </row>
    <row r="6" spans="1:8" x14ac:dyDescent="0.25">
      <c r="A6" s="1" t="s">
        <v>44</v>
      </c>
      <c r="B6" s="1" t="s">
        <v>10</v>
      </c>
      <c r="C6" s="3">
        <v>212770</v>
      </c>
      <c r="D6" s="3">
        <v>896030</v>
      </c>
      <c r="E6" s="3">
        <v>306730</v>
      </c>
      <c r="F6" s="3">
        <v>216505</v>
      </c>
      <c r="G6" s="3">
        <v>6730</v>
      </c>
      <c r="H6" s="3">
        <v>6730</v>
      </c>
    </row>
    <row r="7" spans="1:8" x14ac:dyDescent="0.25">
      <c r="A7" s="1" t="s">
        <v>45</v>
      </c>
      <c r="B7" s="1" t="s">
        <v>11</v>
      </c>
      <c r="C7" s="3">
        <v>0</v>
      </c>
      <c r="D7" s="3">
        <v>0</v>
      </c>
      <c r="E7" s="3">
        <v>1141400</v>
      </c>
      <c r="F7" s="3">
        <v>1461000</v>
      </c>
      <c r="G7" s="3">
        <v>104400</v>
      </c>
      <c r="H7" s="3">
        <v>104400</v>
      </c>
    </row>
    <row r="10" spans="1:8" ht="22.5" customHeight="1" x14ac:dyDescent="0.25">
      <c r="A10" s="25" t="s">
        <v>46</v>
      </c>
      <c r="B10" s="24" t="s">
        <v>14</v>
      </c>
      <c r="C10" s="24" t="s">
        <v>1</v>
      </c>
      <c r="D10" s="24" t="s">
        <v>2</v>
      </c>
      <c r="E10" s="24" t="s">
        <v>3</v>
      </c>
      <c r="F10" s="24" t="s">
        <v>4</v>
      </c>
      <c r="G10" s="24" t="s">
        <v>5</v>
      </c>
      <c r="H10" s="24" t="s">
        <v>6</v>
      </c>
    </row>
    <row r="11" spans="1:8" x14ac:dyDescent="0.25">
      <c r="A11" s="1" t="s">
        <v>47</v>
      </c>
      <c r="B11" s="1" t="s">
        <v>7</v>
      </c>
      <c r="C11" s="3">
        <v>0</v>
      </c>
      <c r="D11" s="3">
        <v>540500</v>
      </c>
      <c r="E11" s="3">
        <v>527900</v>
      </c>
      <c r="F11" s="27">
        <v>0</v>
      </c>
      <c r="G11" s="3">
        <v>452750</v>
      </c>
      <c r="H11" s="29">
        <v>925894.88</v>
      </c>
    </row>
    <row r="12" spans="1:8" x14ac:dyDescent="0.25">
      <c r="A12" s="1" t="s">
        <v>48</v>
      </c>
      <c r="B12" s="1" t="s">
        <v>8</v>
      </c>
      <c r="C12" s="3">
        <v>0</v>
      </c>
      <c r="D12" s="3">
        <v>9496719.1099999994</v>
      </c>
      <c r="E12" s="3">
        <v>7280811.8799999999</v>
      </c>
      <c r="F12" s="3">
        <v>5322132.62</v>
      </c>
      <c r="G12" s="3">
        <v>1956622.94</v>
      </c>
      <c r="H12" s="29">
        <v>15392896.34</v>
      </c>
    </row>
    <row r="13" spans="1:8" x14ac:dyDescent="0.25">
      <c r="A13" s="1" t="s">
        <v>49</v>
      </c>
      <c r="B13" s="1" t="s">
        <v>9</v>
      </c>
      <c r="C13" s="3">
        <v>0</v>
      </c>
      <c r="D13" s="3">
        <v>2394324.5599999996</v>
      </c>
      <c r="E13" s="3">
        <v>2398500.6</v>
      </c>
      <c r="F13" s="3">
        <v>2544892.62</v>
      </c>
      <c r="G13" s="3">
        <v>2373061.34</v>
      </c>
      <c r="H13" s="29">
        <v>2777191.8</v>
      </c>
    </row>
    <row r="14" spans="1:8" x14ac:dyDescent="0.25">
      <c r="A14" s="1" t="s">
        <v>143</v>
      </c>
      <c r="B14" s="1" t="s">
        <v>13</v>
      </c>
      <c r="C14" s="3">
        <v>0</v>
      </c>
      <c r="D14" s="3">
        <v>71829.740000000005</v>
      </c>
      <c r="E14" s="3">
        <v>71955.02</v>
      </c>
      <c r="F14" s="3">
        <v>76346.78</v>
      </c>
      <c r="G14" s="3">
        <v>71191.839999999997</v>
      </c>
      <c r="H14" s="29">
        <v>83305.62</v>
      </c>
    </row>
    <row r="15" spans="1:8" x14ac:dyDescent="0.25">
      <c r="A15" s="1" t="s">
        <v>144</v>
      </c>
      <c r="B15" s="1" t="s">
        <v>10</v>
      </c>
      <c r="C15" s="3">
        <v>0</v>
      </c>
      <c r="D15" s="3">
        <v>106040</v>
      </c>
      <c r="E15" s="3">
        <v>896030</v>
      </c>
      <c r="F15" s="3">
        <v>0</v>
      </c>
      <c r="G15" s="3">
        <v>306730</v>
      </c>
      <c r="H15" s="29">
        <v>223235</v>
      </c>
    </row>
    <row r="16" spans="1:8" x14ac:dyDescent="0.25">
      <c r="A16" s="1" t="s">
        <v>145</v>
      </c>
      <c r="B16" s="1" t="s">
        <v>11</v>
      </c>
      <c r="C16" s="3">
        <v>0</v>
      </c>
      <c r="D16" s="3">
        <v>0</v>
      </c>
      <c r="E16" s="3">
        <v>0</v>
      </c>
      <c r="F16" s="3">
        <v>0</v>
      </c>
      <c r="G16" s="3">
        <v>1141400</v>
      </c>
      <c r="H16" s="29">
        <v>1565400</v>
      </c>
    </row>
    <row r="19" spans="1:8" ht="30" x14ac:dyDescent="0.25">
      <c r="A19" s="2" t="s">
        <v>50</v>
      </c>
      <c r="B19" s="26" t="s">
        <v>12</v>
      </c>
      <c r="C19" s="24" t="s">
        <v>1</v>
      </c>
      <c r="D19" s="24" t="s">
        <v>2</v>
      </c>
      <c r="E19" s="24" t="s">
        <v>3</v>
      </c>
      <c r="F19" s="24" t="s">
        <v>4</v>
      </c>
      <c r="G19" s="24" t="s">
        <v>5</v>
      </c>
      <c r="H19" s="24" t="s">
        <v>6</v>
      </c>
    </row>
    <row r="20" spans="1:8" x14ac:dyDescent="0.25">
      <c r="A20" s="1" t="s">
        <v>51</v>
      </c>
      <c r="B20" s="1" t="s">
        <v>7</v>
      </c>
      <c r="C20" s="3">
        <v>24753040.350000001</v>
      </c>
      <c r="D20" s="3">
        <v>21314949.649999999</v>
      </c>
      <c r="E20" s="3">
        <v>20039351.469999999</v>
      </c>
      <c r="F20" s="3">
        <v>21272430.390000001</v>
      </c>
      <c r="G20" s="3">
        <v>20748526.879999999</v>
      </c>
      <c r="H20" s="3">
        <v>20871164.870000001</v>
      </c>
    </row>
    <row r="21" spans="1:8" x14ac:dyDescent="0.25">
      <c r="A21" s="1" t="s">
        <v>52</v>
      </c>
      <c r="B21" s="1" t="s">
        <v>8</v>
      </c>
      <c r="C21" s="3">
        <v>16617512.120000001</v>
      </c>
      <c r="D21" s="3">
        <v>7685427.1799999988</v>
      </c>
      <c r="E21" s="3">
        <v>10747021.07</v>
      </c>
      <c r="F21" s="3">
        <v>18218057.66</v>
      </c>
      <c r="G21" s="28">
        <v>16363308.76</v>
      </c>
      <c r="H21" s="3">
        <f>1404507.91+69676.95+5524406.71</f>
        <v>6998591.5700000003</v>
      </c>
    </row>
    <row r="22" spans="1:8" x14ac:dyDescent="0.25">
      <c r="A22" s="1" t="s">
        <v>41</v>
      </c>
      <c r="B22" s="1" t="s">
        <v>13</v>
      </c>
      <c r="C22" s="3">
        <v>1673601.25</v>
      </c>
      <c r="D22" s="3">
        <v>1668179.77</v>
      </c>
      <c r="E22" s="3">
        <v>1740971.92</v>
      </c>
      <c r="F22" s="3">
        <v>1756633.0799999998</v>
      </c>
      <c r="G22" s="3">
        <v>1749823.9</v>
      </c>
      <c r="H22" s="3">
        <v>1795079.87</v>
      </c>
    </row>
    <row r="29" spans="1:8" x14ac:dyDescent="0.25">
      <c r="A29" s="2" t="s">
        <v>53</v>
      </c>
      <c r="B29" s="2" t="s">
        <v>15</v>
      </c>
      <c r="C29" s="2" t="s">
        <v>1</v>
      </c>
      <c r="D29" s="2" t="s">
        <v>2</v>
      </c>
      <c r="E29" s="2" t="s">
        <v>3</v>
      </c>
      <c r="F29" s="2" t="s">
        <v>4</v>
      </c>
      <c r="G29" s="2" t="s">
        <v>5</v>
      </c>
      <c r="H29" s="2" t="s">
        <v>6</v>
      </c>
    </row>
    <row r="30" spans="1:8" ht="28.5" customHeight="1" x14ac:dyDescent="0.25">
      <c r="A30" s="1" t="s">
        <v>54</v>
      </c>
      <c r="B30" s="4" t="s">
        <v>16</v>
      </c>
      <c r="C30" s="3">
        <v>32798.589999999997</v>
      </c>
      <c r="D30" s="3">
        <v>28312.31</v>
      </c>
      <c r="E30" s="3">
        <v>40532.33</v>
      </c>
      <c r="F30" s="27">
        <v>39877.86</v>
      </c>
      <c r="G30" s="27">
        <v>54829.1</v>
      </c>
      <c r="H30" s="3">
        <f>64557.94</f>
        <v>64557.94</v>
      </c>
    </row>
    <row r="31" spans="1:8" ht="28.5" customHeight="1" x14ac:dyDescent="0.25">
      <c r="A31" s="1" t="s">
        <v>55</v>
      </c>
      <c r="B31" s="4" t="s">
        <v>17</v>
      </c>
      <c r="C31" s="3">
        <f>5795.05+10455.63+3503.4</f>
        <v>19754.080000000002</v>
      </c>
      <c r="D31" s="3">
        <f>4194.23+5437.69+2081.65</f>
        <v>11713.569999999998</v>
      </c>
      <c r="E31" s="3">
        <f>6522.75+25910.06+5312</f>
        <v>37744.81</v>
      </c>
      <c r="F31" s="27">
        <f>6332.54+18047.33+7374.75</f>
        <v>31754.620000000003</v>
      </c>
      <c r="G31" s="27">
        <f>6625.21+5422.4+9178.55</f>
        <v>21226.16</v>
      </c>
      <c r="H31" s="3">
        <f>9498.79+7866.26+17524.92</f>
        <v>34889.97</v>
      </c>
    </row>
    <row r="32" spans="1:8" ht="28.5" customHeight="1" x14ac:dyDescent="0.25">
      <c r="A32" s="1" t="s">
        <v>56</v>
      </c>
      <c r="B32" s="4" t="s">
        <v>58</v>
      </c>
      <c r="C32" s="3">
        <v>1950.93</v>
      </c>
      <c r="D32" s="3">
        <v>1770.74</v>
      </c>
      <c r="E32" s="3">
        <v>2994.2000000000003</v>
      </c>
      <c r="F32" s="27">
        <v>2799.06</v>
      </c>
      <c r="G32" s="27">
        <v>3707.54</v>
      </c>
      <c r="H32" s="3">
        <f>4225.62</f>
        <v>4225.62</v>
      </c>
    </row>
    <row r="33" spans="1:8" ht="28.5" customHeight="1" x14ac:dyDescent="0.25">
      <c r="A33" s="1" t="s">
        <v>57</v>
      </c>
      <c r="B33" s="5" t="s">
        <v>146</v>
      </c>
      <c r="C33" s="3">
        <f>3219.01+1111.83</f>
        <v>4330.84</v>
      </c>
      <c r="D33" s="3">
        <f>6179.63+1897.9+249+4236.25+6666+4464.29+1988+3710+60.93</f>
        <v>29452</v>
      </c>
      <c r="E33" s="3">
        <f>798+4400+2660+1014.73+4304+28.57+3000+237+2393</f>
        <v>18835.3</v>
      </c>
      <c r="F33" s="27">
        <f>62992.58+0.01+0.03</f>
        <v>62992.62</v>
      </c>
      <c r="G33" s="27">
        <f>100260.63+1127.86</f>
        <v>101388.49</v>
      </c>
      <c r="H33" s="3">
        <f>70188.68+134.26+2200.63</f>
        <v>72523.569999999992</v>
      </c>
    </row>
    <row r="35" spans="1:8" ht="26.25" x14ac:dyDescent="0.25">
      <c r="A35" s="6" t="s">
        <v>66</v>
      </c>
      <c r="B35" s="7" t="s">
        <v>18</v>
      </c>
      <c r="C35" s="8">
        <f>SUBTOTAL(9,C36:C116)</f>
        <v>12474616.83</v>
      </c>
      <c r="D35" s="8">
        <f>SUBTOTAL(9,D36:D116)</f>
        <v>11475980.380000001</v>
      </c>
      <c r="E35" s="8">
        <f>SUBTOTAL(9,E36:E116)</f>
        <v>25969091.469999995</v>
      </c>
      <c r="F35" s="8">
        <f t="shared" ref="F35:H35" si="0">SUBTOTAL(9,F36:F116)</f>
        <v>10469378.779999997</v>
      </c>
      <c r="G35" s="8">
        <f t="shared" si="0"/>
        <v>15731511.100000001</v>
      </c>
      <c r="H35" s="8">
        <f t="shared" si="0"/>
        <v>12850483.659999998</v>
      </c>
    </row>
    <row r="36" spans="1:8" ht="26.25" x14ac:dyDescent="0.25">
      <c r="A36" s="22" t="s">
        <v>67</v>
      </c>
      <c r="B36" s="9" t="s">
        <v>19</v>
      </c>
      <c r="C36" s="10">
        <f>SUBTOTAL(9,C37:C40)</f>
        <v>467202.2</v>
      </c>
      <c r="D36" s="10">
        <f>SUBTOTAL(9,D37:D40)</f>
        <v>611426.53999999992</v>
      </c>
      <c r="E36" s="10">
        <f>SUBTOTAL(9,E37:E40)</f>
        <v>503506.55</v>
      </c>
      <c r="F36" s="10">
        <f t="shared" ref="F36:H36" si="1">SUBTOTAL(9,F37:F40)</f>
        <v>710002.69</v>
      </c>
      <c r="G36" s="10">
        <f t="shared" si="1"/>
        <v>481117.83</v>
      </c>
      <c r="H36" s="10">
        <f t="shared" si="1"/>
        <v>841104.58</v>
      </c>
    </row>
    <row r="37" spans="1:8" x14ac:dyDescent="0.25">
      <c r="A37" s="22" t="s">
        <v>68</v>
      </c>
      <c r="B37" s="11" t="s">
        <v>20</v>
      </c>
      <c r="C37" s="12">
        <v>328019.01</v>
      </c>
      <c r="D37" s="12">
        <v>336540.67</v>
      </c>
      <c r="E37" s="12">
        <v>334390.83</v>
      </c>
      <c r="F37" s="12">
        <v>342253.43</v>
      </c>
      <c r="G37" s="12">
        <v>338133.86</v>
      </c>
      <c r="H37" s="13">
        <v>376841.64</v>
      </c>
    </row>
    <row r="38" spans="1:8" x14ac:dyDescent="0.25">
      <c r="A38" s="22" t="s">
        <v>69</v>
      </c>
      <c r="B38" s="11" t="s">
        <v>21</v>
      </c>
      <c r="C38" s="12">
        <v>132680.45000000001</v>
      </c>
      <c r="D38" s="12">
        <f>770+260839.23</f>
        <v>261609.23</v>
      </c>
      <c r="E38" s="12">
        <f>129383.68+23183.88</f>
        <v>152567.56</v>
      </c>
      <c r="F38" s="12">
        <v>366887.26</v>
      </c>
      <c r="G38" s="12">
        <v>129532.77</v>
      </c>
      <c r="H38" s="13">
        <v>409335.48</v>
      </c>
    </row>
    <row r="39" spans="1:8" x14ac:dyDescent="0.25">
      <c r="A39" s="22" t="s">
        <v>70</v>
      </c>
      <c r="B39" s="11" t="s">
        <v>142</v>
      </c>
      <c r="C39" s="12">
        <v>0</v>
      </c>
      <c r="D39" s="12">
        <v>88.57</v>
      </c>
      <c r="E39" s="12">
        <v>2449.92</v>
      </c>
      <c r="F39" s="12">
        <v>0</v>
      </c>
      <c r="G39" s="12">
        <v>8293.09</v>
      </c>
      <c r="H39" s="13">
        <v>54927.46</v>
      </c>
    </row>
    <row r="40" spans="1:8" x14ac:dyDescent="0.25">
      <c r="A40" s="22" t="s">
        <v>71</v>
      </c>
      <c r="B40" s="11" t="s">
        <v>22</v>
      </c>
      <c r="C40" s="12">
        <v>6502.74</v>
      </c>
      <c r="D40" s="12">
        <v>13188.07</v>
      </c>
      <c r="E40" s="12">
        <v>14098.24</v>
      </c>
      <c r="F40" s="12">
        <v>862</v>
      </c>
      <c r="G40" s="12">
        <v>5158.1099999999997</v>
      </c>
      <c r="H40" s="13"/>
    </row>
    <row r="41" spans="1:8" ht="26.25" x14ac:dyDescent="0.25">
      <c r="A41" s="22" t="s">
        <v>72</v>
      </c>
      <c r="B41" s="9" t="s">
        <v>23</v>
      </c>
      <c r="C41" s="10">
        <f>SUBTOTAL(9,C42:C45)</f>
        <v>126691.82</v>
      </c>
      <c r="D41" s="10">
        <f>SUBTOTAL(9,D42:D45)</f>
        <v>338426.06</v>
      </c>
      <c r="E41" s="10">
        <f>SUBTOTAL(9,E42:E45)</f>
        <v>136725.26999999999</v>
      </c>
      <c r="F41" s="10">
        <f t="shared" ref="F41:G41" si="2">SUBTOTAL(9,F42:F45)</f>
        <v>310426.59000000003</v>
      </c>
      <c r="G41" s="10">
        <f t="shared" si="2"/>
        <v>201757.80000000002</v>
      </c>
      <c r="H41" s="10">
        <f>SUBTOTAL(9,H42:H45)</f>
        <v>294550.19</v>
      </c>
    </row>
    <row r="42" spans="1:8" x14ac:dyDescent="0.25">
      <c r="A42" s="22" t="s">
        <v>73</v>
      </c>
      <c r="B42" s="11" t="s">
        <v>20</v>
      </c>
      <c r="C42" s="12">
        <v>99164.53</v>
      </c>
      <c r="D42" s="12">
        <v>92310.65</v>
      </c>
      <c r="E42" s="12">
        <v>99805.62</v>
      </c>
      <c r="F42" s="12">
        <v>106944.9</v>
      </c>
      <c r="G42" s="12">
        <v>96401.02</v>
      </c>
      <c r="H42" s="13">
        <v>124593.59</v>
      </c>
    </row>
    <row r="43" spans="1:8" x14ac:dyDescent="0.25">
      <c r="A43" s="22" t="s">
        <v>74</v>
      </c>
      <c r="B43" s="11" t="s">
        <v>21</v>
      </c>
      <c r="C43" s="14">
        <v>22904.19</v>
      </c>
      <c r="D43" s="12">
        <f>8800+63324.61</f>
        <v>72124.61</v>
      </c>
      <c r="E43" s="14">
        <f>20690.58+9949.07</f>
        <v>30639.65</v>
      </c>
      <c r="F43" s="14">
        <v>77091.8</v>
      </c>
      <c r="G43" s="14">
        <v>49270.3</v>
      </c>
      <c r="H43" s="13">
        <v>113870.13</v>
      </c>
    </row>
    <row r="44" spans="1:8" x14ac:dyDescent="0.25">
      <c r="A44" s="22" t="s">
        <v>75</v>
      </c>
      <c r="B44" s="11" t="s">
        <v>142</v>
      </c>
      <c r="C44" s="14">
        <v>0</v>
      </c>
      <c r="D44" s="12">
        <v>0</v>
      </c>
      <c r="E44" s="14">
        <v>0</v>
      </c>
      <c r="F44" s="14">
        <v>0</v>
      </c>
      <c r="G44" s="14">
        <v>0</v>
      </c>
      <c r="H44" s="13">
        <v>0</v>
      </c>
    </row>
    <row r="45" spans="1:8" x14ac:dyDescent="0.25">
      <c r="A45" s="22" t="s">
        <v>76</v>
      </c>
      <c r="B45" s="11" t="s">
        <v>22</v>
      </c>
      <c r="C45" s="14">
        <v>4623.1000000000004</v>
      </c>
      <c r="D45" s="12">
        <v>173990.8</v>
      </c>
      <c r="E45" s="14">
        <v>6280</v>
      </c>
      <c r="F45" s="14">
        <v>126389.89</v>
      </c>
      <c r="G45" s="14">
        <v>56086.48</v>
      </c>
      <c r="H45" s="13">
        <v>56086.47</v>
      </c>
    </row>
    <row r="46" spans="1:8" ht="26.25" x14ac:dyDescent="0.25">
      <c r="A46" s="22" t="s">
        <v>77</v>
      </c>
      <c r="B46" s="9" t="s">
        <v>24</v>
      </c>
      <c r="C46" s="10">
        <f>SUBTOTAL(9,C47:C50)</f>
        <v>64691.289999999994</v>
      </c>
      <c r="D46" s="10">
        <f>SUBTOTAL(9,D47:D50)</f>
        <v>98412.61</v>
      </c>
      <c r="E46" s="10">
        <f>SUBTOTAL(9,E47:E50)</f>
        <v>69842.5</v>
      </c>
      <c r="F46" s="10">
        <f t="shared" ref="F46:H46" si="3">SUBTOTAL(9,F47:F50)</f>
        <v>202354.9</v>
      </c>
      <c r="G46" s="10">
        <f t="shared" si="3"/>
        <v>67056.820000000007</v>
      </c>
      <c r="H46" s="10">
        <f t="shared" si="3"/>
        <v>174625.47999999998</v>
      </c>
    </row>
    <row r="47" spans="1:8" x14ac:dyDescent="0.25">
      <c r="A47" s="22" t="s">
        <v>78</v>
      </c>
      <c r="B47" s="11" t="s">
        <v>20</v>
      </c>
      <c r="C47" s="14">
        <v>51257.95</v>
      </c>
      <c r="D47" s="12">
        <v>49461.73</v>
      </c>
      <c r="E47" s="14">
        <v>59466.44</v>
      </c>
      <c r="F47" s="14">
        <v>55945.82</v>
      </c>
      <c r="G47" s="14">
        <v>47861.82</v>
      </c>
      <c r="H47" s="13">
        <v>55447.56</v>
      </c>
    </row>
    <row r="48" spans="1:8" x14ac:dyDescent="0.25">
      <c r="A48" s="22" t="s">
        <v>79</v>
      </c>
      <c r="B48" s="11" t="s">
        <v>21</v>
      </c>
      <c r="C48" s="14">
        <v>13433.34</v>
      </c>
      <c r="D48" s="12">
        <f>135.45+48815.43</f>
        <v>48950.879999999997</v>
      </c>
      <c r="E48" s="13">
        <f>3632.4+3655.66</f>
        <v>7288.0599999999995</v>
      </c>
      <c r="F48" s="14">
        <v>56631.179999999993</v>
      </c>
      <c r="G48" s="14">
        <v>19195</v>
      </c>
      <c r="H48" s="13">
        <f>3353.11+26046.91</f>
        <v>29400.02</v>
      </c>
    </row>
    <row r="49" spans="1:8" x14ac:dyDescent="0.25">
      <c r="A49" s="22" t="s">
        <v>80</v>
      </c>
      <c r="B49" s="11" t="s">
        <v>142</v>
      </c>
      <c r="C49" s="14">
        <v>0</v>
      </c>
      <c r="D49" s="12">
        <v>0</v>
      </c>
      <c r="E49" s="14">
        <v>0</v>
      </c>
      <c r="F49" s="14">
        <v>0</v>
      </c>
      <c r="G49" s="14">
        <v>0</v>
      </c>
      <c r="H49" s="13">
        <v>0</v>
      </c>
    </row>
    <row r="50" spans="1:8" x14ac:dyDescent="0.25">
      <c r="A50" s="22" t="s">
        <v>81</v>
      </c>
      <c r="B50" s="11" t="s">
        <v>22</v>
      </c>
      <c r="C50" s="14">
        <v>0</v>
      </c>
      <c r="D50" s="12">
        <v>0</v>
      </c>
      <c r="E50" s="14">
        <v>3088</v>
      </c>
      <c r="F50" s="14">
        <v>89777.9</v>
      </c>
      <c r="G50" s="14">
        <v>0</v>
      </c>
      <c r="H50" s="13">
        <v>89777.9</v>
      </c>
    </row>
    <row r="51" spans="1:8" ht="26.25" x14ac:dyDescent="0.25">
      <c r="A51" s="22" t="s">
        <v>82</v>
      </c>
      <c r="B51" s="4" t="s">
        <v>25</v>
      </c>
      <c r="C51" s="10">
        <f>SUBTOTAL(9,C52:C55)</f>
        <v>45202.76</v>
      </c>
      <c r="D51" s="10">
        <f>SUBTOTAL(9,D52:D55)</f>
        <v>79673.42</v>
      </c>
      <c r="E51" s="10">
        <f>SUBTOTAL(9,E52:E55)</f>
        <v>35689.43</v>
      </c>
      <c r="F51" s="10">
        <f t="shared" ref="F51:H51" si="4">SUBTOTAL(9,F52:F55)</f>
        <v>88788.479999999996</v>
      </c>
      <c r="G51" s="10">
        <f t="shared" si="4"/>
        <v>47771.97</v>
      </c>
      <c r="H51" s="10">
        <f t="shared" si="4"/>
        <v>64022.69</v>
      </c>
    </row>
    <row r="52" spans="1:8" x14ac:dyDescent="0.25">
      <c r="A52" s="22" t="s">
        <v>83</v>
      </c>
      <c r="B52" s="11" t="s">
        <v>20</v>
      </c>
      <c r="C52" s="14">
        <v>29073.56</v>
      </c>
      <c r="D52" s="12">
        <v>29022.959999999999</v>
      </c>
      <c r="E52" s="14">
        <v>27731.66</v>
      </c>
      <c r="F52" s="14">
        <v>27697.06</v>
      </c>
      <c r="G52" s="14">
        <v>26688.86</v>
      </c>
      <c r="H52" s="13">
        <v>32059.32</v>
      </c>
    </row>
    <row r="53" spans="1:8" x14ac:dyDescent="0.25">
      <c r="A53" s="22" t="s">
        <v>84</v>
      </c>
      <c r="B53" s="11" t="s">
        <v>21</v>
      </c>
      <c r="C53" s="14">
        <v>16129.2</v>
      </c>
      <c r="D53" s="12">
        <f>1207.45+49443.01</f>
        <v>50650.46</v>
      </c>
      <c r="E53" s="14">
        <f>4457.4+3500.37</f>
        <v>7957.7699999999995</v>
      </c>
      <c r="F53" s="14">
        <v>61091.42</v>
      </c>
      <c r="G53" s="14">
        <v>21083.11</v>
      </c>
      <c r="H53" s="13">
        <v>31963.37</v>
      </c>
    </row>
    <row r="54" spans="1:8" x14ac:dyDescent="0.25">
      <c r="A54" s="22" t="s">
        <v>85</v>
      </c>
      <c r="B54" s="11" t="s">
        <v>142</v>
      </c>
      <c r="C54" s="14">
        <v>0</v>
      </c>
      <c r="D54" s="12">
        <v>0</v>
      </c>
      <c r="E54" s="14">
        <v>0</v>
      </c>
      <c r="F54" s="14">
        <v>0</v>
      </c>
      <c r="G54" s="14">
        <v>0</v>
      </c>
      <c r="H54" s="13">
        <v>0</v>
      </c>
    </row>
    <row r="55" spans="1:8" x14ac:dyDescent="0.25">
      <c r="A55" s="22" t="s">
        <v>86</v>
      </c>
      <c r="B55" s="11" t="s">
        <v>22</v>
      </c>
      <c r="C55" s="14">
        <v>0</v>
      </c>
      <c r="D55" s="12">
        <v>0</v>
      </c>
      <c r="E55" s="14">
        <v>0</v>
      </c>
      <c r="F55" s="14">
        <v>0</v>
      </c>
      <c r="G55" s="14">
        <v>0</v>
      </c>
      <c r="H55" s="13">
        <v>0</v>
      </c>
    </row>
    <row r="56" spans="1:8" ht="39" x14ac:dyDescent="0.25">
      <c r="A56" s="22" t="s">
        <v>87</v>
      </c>
      <c r="B56" s="4" t="s">
        <v>26</v>
      </c>
      <c r="C56" s="10">
        <f>SUBTOTAL(9,C57:C60)</f>
        <v>39490.840000000004</v>
      </c>
      <c r="D56" s="10">
        <f>SUBTOTAL(9,D57:D60)</f>
        <v>76390.790000000008</v>
      </c>
      <c r="E56" s="10">
        <f>SUBTOTAL(9,E57:E60)</f>
        <v>41388.74</v>
      </c>
      <c r="F56" s="10">
        <f t="shared" ref="F56:H56" si="5">SUBTOTAL(9,F57:F60)</f>
        <v>126300.9</v>
      </c>
      <c r="G56" s="10">
        <f t="shared" si="5"/>
        <v>48019.16</v>
      </c>
      <c r="H56" s="10">
        <f t="shared" si="5"/>
        <v>64264.229999999996</v>
      </c>
    </row>
    <row r="57" spans="1:8" x14ac:dyDescent="0.25">
      <c r="A57" s="22" t="s">
        <v>88</v>
      </c>
      <c r="B57" s="11" t="s">
        <v>20</v>
      </c>
      <c r="C57" s="14">
        <v>23446.83</v>
      </c>
      <c r="D57" s="12">
        <v>25681.11</v>
      </c>
      <c r="E57" s="14">
        <v>24110.25</v>
      </c>
      <c r="F57" s="14">
        <v>33315.730000000003</v>
      </c>
      <c r="G57" s="14">
        <v>22102.68</v>
      </c>
      <c r="H57" s="13">
        <v>27182.22</v>
      </c>
    </row>
    <row r="58" spans="1:8" x14ac:dyDescent="0.25">
      <c r="A58" s="22" t="s">
        <v>89</v>
      </c>
      <c r="B58" s="11" t="s">
        <v>21</v>
      </c>
      <c r="C58" s="14">
        <f>11251.67+4792.34</f>
        <v>16044.01</v>
      </c>
      <c r="D58" s="12">
        <f>1431.41+49278.27</f>
        <v>50709.68</v>
      </c>
      <c r="E58" s="14">
        <f>12142.75+4445.54</f>
        <v>16588.29</v>
      </c>
      <c r="F58" s="14">
        <v>89497.17</v>
      </c>
      <c r="G58" s="14">
        <v>25916.48</v>
      </c>
      <c r="H58" s="13">
        <v>37082.009999999995</v>
      </c>
    </row>
    <row r="59" spans="1:8" x14ac:dyDescent="0.25">
      <c r="A59" s="22" t="s">
        <v>90</v>
      </c>
      <c r="B59" s="11" t="s">
        <v>142</v>
      </c>
      <c r="C59" s="14">
        <v>0</v>
      </c>
      <c r="D59" s="12">
        <v>0</v>
      </c>
      <c r="E59" s="14">
        <v>0</v>
      </c>
      <c r="F59" s="14">
        <v>0</v>
      </c>
      <c r="G59" s="14">
        <v>0</v>
      </c>
      <c r="H59" s="13">
        <v>0</v>
      </c>
    </row>
    <row r="60" spans="1:8" x14ac:dyDescent="0.25">
      <c r="A60" s="22" t="s">
        <v>91</v>
      </c>
      <c r="B60" s="11" t="s">
        <v>22</v>
      </c>
      <c r="C60" s="12">
        <v>0</v>
      </c>
      <c r="D60" s="15">
        <v>0</v>
      </c>
      <c r="E60" s="16">
        <v>690.2</v>
      </c>
      <c r="F60" s="16">
        <v>3488</v>
      </c>
      <c r="G60" s="14">
        <v>0</v>
      </c>
      <c r="H60" s="17">
        <v>0</v>
      </c>
    </row>
    <row r="61" spans="1:8" ht="39" x14ac:dyDescent="0.25">
      <c r="A61" s="22" t="s">
        <v>92</v>
      </c>
      <c r="B61" s="9" t="s">
        <v>27</v>
      </c>
      <c r="C61" s="10">
        <f>SUBTOTAL(9,C62:C65)</f>
        <v>46822.240000000005</v>
      </c>
      <c r="D61" s="10">
        <f>SUBTOTAL(9,D62:D65)</f>
        <v>47957.98</v>
      </c>
      <c r="E61" s="10">
        <f>SUBTOTAL(9,E62:E65)</f>
        <v>54531.040000000001</v>
      </c>
      <c r="F61" s="10">
        <f t="shared" ref="F61:H61" si="6">SUBTOTAL(9,F62:F65)</f>
        <v>50647.409999999996</v>
      </c>
      <c r="G61" s="10">
        <f t="shared" si="6"/>
        <v>48250.619999999995</v>
      </c>
      <c r="H61" s="10">
        <f t="shared" si="6"/>
        <v>74191.51999999999</v>
      </c>
    </row>
    <row r="62" spans="1:8" x14ac:dyDescent="0.25">
      <c r="A62" s="22" t="s">
        <v>93</v>
      </c>
      <c r="B62" s="11" t="s">
        <v>20</v>
      </c>
      <c r="C62" s="14">
        <v>38951.480000000003</v>
      </c>
      <c r="D62" s="12">
        <v>34499.360000000001</v>
      </c>
      <c r="E62" s="14">
        <v>39125.31</v>
      </c>
      <c r="F62" s="14">
        <v>36732.14</v>
      </c>
      <c r="G62" s="14">
        <v>39387.85</v>
      </c>
      <c r="H62" s="13">
        <v>38350.639999999999</v>
      </c>
    </row>
    <row r="63" spans="1:8" x14ac:dyDescent="0.25">
      <c r="A63" s="22" t="s">
        <v>94</v>
      </c>
      <c r="B63" s="11" t="s">
        <v>21</v>
      </c>
      <c r="C63" s="14">
        <v>7870.76</v>
      </c>
      <c r="D63" s="12">
        <f>60+13398.62</f>
        <v>13458.62</v>
      </c>
      <c r="E63" s="14">
        <f>13191.2+2214.53</f>
        <v>15405.730000000001</v>
      </c>
      <c r="F63" s="14">
        <v>13915.269999999999</v>
      </c>
      <c r="G63" s="14">
        <v>8862.77</v>
      </c>
      <c r="H63" s="13">
        <v>35840.879999999997</v>
      </c>
    </row>
    <row r="64" spans="1:8" x14ac:dyDescent="0.25">
      <c r="A64" s="22" t="s">
        <v>95</v>
      </c>
      <c r="B64" s="11" t="s">
        <v>142</v>
      </c>
      <c r="C64" s="14">
        <v>0</v>
      </c>
      <c r="D64" s="12">
        <v>0</v>
      </c>
      <c r="E64" s="14">
        <v>0</v>
      </c>
      <c r="F64" s="14">
        <v>0</v>
      </c>
      <c r="G64" s="14">
        <v>0</v>
      </c>
      <c r="H64" s="13">
        <v>0</v>
      </c>
    </row>
    <row r="65" spans="1:8" x14ac:dyDescent="0.25">
      <c r="A65" s="22" t="s">
        <v>96</v>
      </c>
      <c r="B65" s="11" t="s">
        <v>22</v>
      </c>
      <c r="C65" s="14">
        <v>0</v>
      </c>
      <c r="D65" s="12">
        <v>0</v>
      </c>
      <c r="E65" s="14">
        <v>0</v>
      </c>
      <c r="F65" s="14">
        <v>0</v>
      </c>
      <c r="G65" s="14">
        <v>0</v>
      </c>
      <c r="H65" s="13">
        <v>0</v>
      </c>
    </row>
    <row r="66" spans="1:8" ht="55.5" customHeight="1" x14ac:dyDescent="0.25">
      <c r="A66" s="22" t="s">
        <v>97</v>
      </c>
      <c r="B66" s="4" t="s">
        <v>133</v>
      </c>
      <c r="C66" s="10">
        <f>SUBTOTAL(9,C67:C70)</f>
        <v>0</v>
      </c>
      <c r="D66" s="10">
        <f>SUBTOTAL(9,D67:D70)</f>
        <v>0</v>
      </c>
      <c r="E66" s="10">
        <f>SUBTOTAL(9,E67:E70)</f>
        <v>0</v>
      </c>
      <c r="F66" s="10">
        <f>SUBTOTAL(9,F67:F70)</f>
        <v>577.65</v>
      </c>
      <c r="G66" s="10">
        <f t="shared" ref="G66:H66" si="7">SUBTOTAL(9,G67:G70)</f>
        <v>73351.66</v>
      </c>
      <c r="H66" s="10">
        <f t="shared" si="7"/>
        <v>198437.90999999997</v>
      </c>
    </row>
    <row r="67" spans="1:8" x14ac:dyDescent="0.25">
      <c r="A67" s="22" t="s">
        <v>98</v>
      </c>
      <c r="B67" s="11" t="s">
        <v>20</v>
      </c>
      <c r="C67" s="14">
        <v>0</v>
      </c>
      <c r="D67" s="12">
        <v>0</v>
      </c>
      <c r="E67" s="14">
        <v>0</v>
      </c>
      <c r="F67" s="14">
        <v>577.65</v>
      </c>
      <c r="G67" s="14">
        <v>38116.879999999997</v>
      </c>
      <c r="H67" s="13">
        <v>117261.15</v>
      </c>
    </row>
    <row r="68" spans="1:8" x14ac:dyDescent="0.25">
      <c r="A68" s="22" t="s">
        <v>99</v>
      </c>
      <c r="B68" s="11" t="s">
        <v>21</v>
      </c>
      <c r="C68" s="14">
        <v>0</v>
      </c>
      <c r="D68" s="12">
        <v>0</v>
      </c>
      <c r="E68" s="14">
        <v>0</v>
      </c>
      <c r="F68" s="14">
        <v>0</v>
      </c>
      <c r="G68" s="14">
        <v>35234.78</v>
      </c>
      <c r="H68" s="13">
        <v>81176.759999999995</v>
      </c>
    </row>
    <row r="69" spans="1:8" x14ac:dyDescent="0.25">
      <c r="A69" s="22" t="s">
        <v>100</v>
      </c>
      <c r="B69" s="11" t="s">
        <v>142</v>
      </c>
      <c r="C69" s="14">
        <v>0</v>
      </c>
      <c r="D69" s="12">
        <v>0</v>
      </c>
      <c r="E69" s="14">
        <v>0</v>
      </c>
      <c r="F69" s="14">
        <v>0</v>
      </c>
      <c r="G69" s="14">
        <v>0</v>
      </c>
      <c r="H69" s="13">
        <v>0</v>
      </c>
    </row>
    <row r="70" spans="1:8" x14ac:dyDescent="0.25">
      <c r="A70" s="22" t="s">
        <v>101</v>
      </c>
      <c r="B70" s="11" t="s">
        <v>22</v>
      </c>
      <c r="C70" s="14">
        <v>0</v>
      </c>
      <c r="D70" s="12">
        <v>0</v>
      </c>
      <c r="E70" s="14">
        <v>0</v>
      </c>
      <c r="F70" s="14">
        <v>0</v>
      </c>
      <c r="G70" s="14">
        <v>0</v>
      </c>
      <c r="H70" s="13">
        <v>0</v>
      </c>
    </row>
    <row r="71" spans="1:8" ht="51.75" x14ac:dyDescent="0.25">
      <c r="A71" s="22" t="s">
        <v>102</v>
      </c>
      <c r="B71" s="4" t="s">
        <v>28</v>
      </c>
      <c r="C71" s="10">
        <f>SUBTOTAL(9,C72:C75)</f>
        <v>464455.55</v>
      </c>
      <c r="D71" s="10">
        <f>SUBTOTAL(9,D72:D75)</f>
        <v>552488.58000000007</v>
      </c>
      <c r="E71" s="10">
        <f>SUBTOTAL(9,E72:E75)</f>
        <v>673798.89999999991</v>
      </c>
      <c r="F71" s="10">
        <f t="shared" ref="F71:H71" si="8">SUBTOTAL(9,F72:F75)</f>
        <v>473314.16</v>
      </c>
      <c r="G71" s="10">
        <f t="shared" si="8"/>
        <v>1079774.1800000002</v>
      </c>
      <c r="H71" s="10">
        <f t="shared" si="8"/>
        <v>3172575.0799999996</v>
      </c>
    </row>
    <row r="72" spans="1:8" x14ac:dyDescent="0.25">
      <c r="A72" s="22" t="s">
        <v>103</v>
      </c>
      <c r="B72" s="11" t="s">
        <v>20</v>
      </c>
      <c r="C72" s="14">
        <v>184198.93</v>
      </c>
      <c r="D72" s="12">
        <v>197347.69</v>
      </c>
      <c r="E72" s="14">
        <v>196752.66</v>
      </c>
      <c r="F72" s="14">
        <v>201960.53999999998</v>
      </c>
      <c r="G72" s="14">
        <v>210477.42</v>
      </c>
      <c r="H72" s="13">
        <f>232719.25+26561.77</f>
        <v>259281.02</v>
      </c>
    </row>
    <row r="73" spans="1:8" x14ac:dyDescent="0.25">
      <c r="A73" s="22" t="s">
        <v>104</v>
      </c>
      <c r="B73" s="11" t="s">
        <v>21</v>
      </c>
      <c r="C73" s="14">
        <f>4414.75+270277.87</f>
        <v>274692.62</v>
      </c>
      <c r="D73" s="12">
        <f>1020+354120.89</f>
        <v>355140.89</v>
      </c>
      <c r="E73" s="14">
        <f>451338.05</f>
        <v>451338.05</v>
      </c>
      <c r="F73" s="14">
        <v>271353.62</v>
      </c>
      <c r="G73" s="14">
        <v>761296.76</v>
      </c>
      <c r="H73" s="13">
        <f>4907.04+1910666.42+709.48+114.07</f>
        <v>1916397.01</v>
      </c>
    </row>
    <row r="74" spans="1:8" x14ac:dyDescent="0.25">
      <c r="A74" s="22" t="s">
        <v>105</v>
      </c>
      <c r="B74" s="11" t="s">
        <v>142</v>
      </c>
      <c r="C74" s="14">
        <v>0</v>
      </c>
      <c r="D74" s="12">
        <v>0</v>
      </c>
      <c r="E74" s="14">
        <v>25708.19</v>
      </c>
      <c r="F74" s="14">
        <v>0</v>
      </c>
      <c r="G74" s="14">
        <v>0</v>
      </c>
      <c r="H74" s="13">
        <v>1897.05</v>
      </c>
    </row>
    <row r="75" spans="1:8" x14ac:dyDescent="0.25">
      <c r="A75" s="22" t="s">
        <v>106</v>
      </c>
      <c r="B75" s="11" t="s">
        <v>22</v>
      </c>
      <c r="C75" s="14">
        <v>5564</v>
      </c>
      <c r="D75" s="12">
        <v>0</v>
      </c>
      <c r="E75" s="14">
        <v>0</v>
      </c>
      <c r="F75" s="14"/>
      <c r="G75" s="14">
        <v>108000</v>
      </c>
      <c r="H75" s="13">
        <v>995000</v>
      </c>
    </row>
    <row r="76" spans="1:8" ht="26.25" x14ac:dyDescent="0.25">
      <c r="A76" s="22" t="s">
        <v>107</v>
      </c>
      <c r="B76" s="9" t="s">
        <v>29</v>
      </c>
      <c r="C76" s="10">
        <f>SUBTOTAL(9,C77:C80)</f>
        <v>166166.57</v>
      </c>
      <c r="D76" s="10">
        <f>SUBTOTAL(9,D77:D80)</f>
        <v>263907.78000000003</v>
      </c>
      <c r="E76" s="10">
        <f>SUBTOTAL(9,E77:E80)</f>
        <v>192935.72999999998</v>
      </c>
      <c r="F76" s="10">
        <f t="shared" ref="F76:H76" si="9">SUBTOTAL(9,F77:F80)</f>
        <v>288541.06</v>
      </c>
      <c r="G76" s="10">
        <f t="shared" si="9"/>
        <v>178313.39</v>
      </c>
      <c r="H76" s="10">
        <f t="shared" si="9"/>
        <v>268515.28000000003</v>
      </c>
    </row>
    <row r="77" spans="1:8" x14ac:dyDescent="0.25">
      <c r="A77" s="22" t="s">
        <v>108</v>
      </c>
      <c r="B77" s="11" t="s">
        <v>20</v>
      </c>
      <c r="C77" s="12">
        <v>121745.42</v>
      </c>
      <c r="D77" s="15">
        <v>128126.41</v>
      </c>
      <c r="E77" s="15">
        <v>126671.11</v>
      </c>
      <c r="F77" s="16">
        <v>125750.95</v>
      </c>
      <c r="G77" s="14">
        <v>120467.95</v>
      </c>
      <c r="H77" s="17">
        <v>140592.57999999999</v>
      </c>
    </row>
    <row r="78" spans="1:8" x14ac:dyDescent="0.25">
      <c r="A78" s="22" t="s">
        <v>59</v>
      </c>
      <c r="B78" s="11" t="s">
        <v>21</v>
      </c>
      <c r="C78" s="12">
        <f>4427.76+34258.2+624.25</f>
        <v>39310.21</v>
      </c>
      <c r="D78" s="15">
        <f>3000+130511.37</f>
        <v>133511.37</v>
      </c>
      <c r="E78" s="15">
        <f>18768.19+37507.29</f>
        <v>56275.479999999996</v>
      </c>
      <c r="F78" s="16">
        <v>157599.11000000002</v>
      </c>
      <c r="G78" s="14">
        <v>50727.24</v>
      </c>
      <c r="H78" s="17">
        <v>127922.70000000001</v>
      </c>
    </row>
    <row r="79" spans="1:8" x14ac:dyDescent="0.25">
      <c r="A79" s="22" t="s">
        <v>109</v>
      </c>
      <c r="B79" s="11" t="s">
        <v>142</v>
      </c>
      <c r="C79" s="14">
        <v>0</v>
      </c>
      <c r="D79" s="15">
        <v>0</v>
      </c>
      <c r="E79" s="15">
        <v>0</v>
      </c>
      <c r="F79" s="16">
        <v>5191</v>
      </c>
      <c r="G79" s="14">
        <v>0</v>
      </c>
      <c r="H79" s="17">
        <v>0</v>
      </c>
    </row>
    <row r="80" spans="1:8" x14ac:dyDescent="0.25">
      <c r="A80" s="22" t="s">
        <v>110</v>
      </c>
      <c r="B80" s="11" t="s">
        <v>22</v>
      </c>
      <c r="C80" s="12">
        <v>5110.9399999999996</v>
      </c>
      <c r="D80" s="15">
        <v>2270</v>
      </c>
      <c r="E80" s="15">
        <v>9989.14</v>
      </c>
      <c r="F80" s="16">
        <v>0</v>
      </c>
      <c r="G80" s="14">
        <v>7118.2</v>
      </c>
      <c r="H80" s="17">
        <v>0</v>
      </c>
    </row>
    <row r="81" spans="1:8" ht="26.25" x14ac:dyDescent="0.25">
      <c r="A81" s="22" t="s">
        <v>111</v>
      </c>
      <c r="B81" s="4" t="s">
        <v>30</v>
      </c>
      <c r="C81" s="10">
        <f>SUBTOTAL(9,C82:C84)</f>
        <v>0</v>
      </c>
      <c r="D81" s="10">
        <f>SUBTOTAL(9,D82:D84)</f>
        <v>0</v>
      </c>
      <c r="E81" s="10">
        <f>SUBTOTAL(9,E82:E84)</f>
        <v>0</v>
      </c>
      <c r="F81" s="10">
        <f t="shared" ref="F81:H81" si="10">SUBTOTAL(9,F82:F84)</f>
        <v>0</v>
      </c>
      <c r="G81" s="10">
        <f t="shared" si="10"/>
        <v>0</v>
      </c>
      <c r="H81" s="10">
        <f t="shared" si="10"/>
        <v>0</v>
      </c>
    </row>
    <row r="82" spans="1:8" x14ac:dyDescent="0.25">
      <c r="A82" s="22" t="s">
        <v>112</v>
      </c>
      <c r="B82" s="11" t="s">
        <v>20</v>
      </c>
      <c r="C82" s="12">
        <v>0</v>
      </c>
      <c r="D82" s="12">
        <v>0</v>
      </c>
      <c r="E82" s="14">
        <v>0</v>
      </c>
      <c r="F82" s="18">
        <v>0</v>
      </c>
      <c r="G82" s="14">
        <v>0</v>
      </c>
      <c r="H82" s="13">
        <v>0</v>
      </c>
    </row>
    <row r="83" spans="1:8" x14ac:dyDescent="0.25">
      <c r="A83" s="22" t="s">
        <v>113</v>
      </c>
      <c r="B83" s="11" t="s">
        <v>21</v>
      </c>
      <c r="C83" s="12">
        <v>0</v>
      </c>
      <c r="D83" s="12">
        <v>0</v>
      </c>
      <c r="E83" s="14">
        <v>0</v>
      </c>
      <c r="F83" s="18">
        <v>0</v>
      </c>
      <c r="G83" s="14">
        <v>0</v>
      </c>
      <c r="H83" s="13">
        <v>0</v>
      </c>
    </row>
    <row r="84" spans="1:8" x14ac:dyDescent="0.25">
      <c r="A84" s="19" t="s">
        <v>114</v>
      </c>
      <c r="B84" s="11" t="s">
        <v>142</v>
      </c>
      <c r="C84" s="14">
        <v>0</v>
      </c>
      <c r="D84" s="12">
        <v>0</v>
      </c>
      <c r="E84" s="14">
        <v>0</v>
      </c>
      <c r="F84" s="18">
        <v>0</v>
      </c>
      <c r="G84" s="14">
        <v>0</v>
      </c>
      <c r="H84" s="13">
        <v>0</v>
      </c>
    </row>
    <row r="85" spans="1:8" ht="26.25" x14ac:dyDescent="0.25">
      <c r="A85" s="22" t="s">
        <v>115</v>
      </c>
      <c r="B85" s="4" t="s">
        <v>31</v>
      </c>
      <c r="C85" s="10">
        <f>SUBTOTAL(9,C86:C89)</f>
        <v>145763.51999999999</v>
      </c>
      <c r="D85" s="10">
        <f>SUBTOTAL(9,D86:D89)</f>
        <v>162936.01999999999</v>
      </c>
      <c r="E85" s="10">
        <f>SUBTOTAL(9,E86:E89)</f>
        <v>137579.00000000003</v>
      </c>
      <c r="F85" s="10">
        <f t="shared" ref="F85:H85" si="11">SUBTOTAL(9,F86:F89)</f>
        <v>143504.64000000001</v>
      </c>
      <c r="G85" s="10">
        <f t="shared" si="11"/>
        <v>195894.19</v>
      </c>
      <c r="H85" s="10">
        <f t="shared" si="11"/>
        <v>228853.41000000003</v>
      </c>
    </row>
    <row r="86" spans="1:8" x14ac:dyDescent="0.25">
      <c r="A86" s="22" t="s">
        <v>60</v>
      </c>
      <c r="B86" s="11" t="s">
        <v>20</v>
      </c>
      <c r="C86" s="12">
        <v>106531.04</v>
      </c>
      <c r="D86" s="12">
        <v>111296.2</v>
      </c>
      <c r="E86" s="16">
        <v>129051.71</v>
      </c>
      <c r="F86" s="18">
        <v>127893.27</v>
      </c>
      <c r="G86" s="14">
        <v>125159.29</v>
      </c>
      <c r="H86" s="13">
        <v>150681.54</v>
      </c>
    </row>
    <row r="87" spans="1:8" x14ac:dyDescent="0.25">
      <c r="A87" s="22" t="s">
        <v>116</v>
      </c>
      <c r="B87" s="11" t="s">
        <v>21</v>
      </c>
      <c r="C87" s="12">
        <f>4626.01+256.03+61.9</f>
        <v>4943.9399999999996</v>
      </c>
      <c r="D87" s="12">
        <f>9269+9140.32</f>
        <v>18409.32</v>
      </c>
      <c r="E87" s="16">
        <v>5755.5</v>
      </c>
      <c r="F87" s="18">
        <v>3636.2</v>
      </c>
      <c r="G87" s="14">
        <v>28389.9</v>
      </c>
      <c r="H87" s="13">
        <f>3579.48+32558.56</f>
        <v>36138.04</v>
      </c>
    </row>
    <row r="88" spans="1:8" x14ac:dyDescent="0.25">
      <c r="A88" s="22" t="s">
        <v>117</v>
      </c>
      <c r="B88" s="11" t="s">
        <v>142</v>
      </c>
      <c r="C88" s="14">
        <v>34288.54</v>
      </c>
      <c r="D88" s="12">
        <v>317.5</v>
      </c>
      <c r="E88" s="16">
        <v>2771.79</v>
      </c>
      <c r="F88" s="18">
        <v>11975.17</v>
      </c>
      <c r="G88" s="14">
        <v>0</v>
      </c>
      <c r="H88" s="13">
        <v>42033.83</v>
      </c>
    </row>
    <row r="89" spans="1:8" x14ac:dyDescent="0.25">
      <c r="A89" s="22" t="s">
        <v>134</v>
      </c>
      <c r="B89" s="11" t="s">
        <v>22</v>
      </c>
      <c r="C89" s="14">
        <v>0</v>
      </c>
      <c r="D89" s="12">
        <v>32913</v>
      </c>
      <c r="E89" s="16">
        <v>0</v>
      </c>
      <c r="F89" s="18">
        <v>0</v>
      </c>
      <c r="G89" s="14">
        <v>42345</v>
      </c>
      <c r="H89" s="13">
        <v>0</v>
      </c>
    </row>
    <row r="90" spans="1:8" x14ac:dyDescent="0.25">
      <c r="A90" s="22" t="s">
        <v>118</v>
      </c>
      <c r="B90" s="4" t="s">
        <v>32</v>
      </c>
      <c r="C90" s="10">
        <f>SUBTOTAL(9,C91:C93)</f>
        <v>842133.39999999991</v>
      </c>
      <c r="D90" s="10">
        <f>SUBTOTAL(9,D91:D93)</f>
        <v>90143.66</v>
      </c>
      <c r="E90" s="10">
        <f>SUBTOTAL(9,E91:E93)</f>
        <v>456</v>
      </c>
      <c r="F90" s="10">
        <f t="shared" ref="F90:H90" si="12">SUBTOTAL(9,F91:F93)</f>
        <v>1976</v>
      </c>
      <c r="G90" s="10">
        <f t="shared" si="12"/>
        <v>0</v>
      </c>
      <c r="H90" s="10">
        <f t="shared" si="12"/>
        <v>0</v>
      </c>
    </row>
    <row r="91" spans="1:8" x14ac:dyDescent="0.25">
      <c r="A91" s="22" t="s">
        <v>119</v>
      </c>
      <c r="B91" s="11" t="s">
        <v>20</v>
      </c>
      <c r="C91" s="12">
        <v>11295.2</v>
      </c>
      <c r="D91" s="12">
        <v>0</v>
      </c>
      <c r="E91" s="14">
        <v>0</v>
      </c>
      <c r="F91" s="18">
        <v>0</v>
      </c>
      <c r="G91" s="14">
        <v>0</v>
      </c>
      <c r="H91" s="13">
        <v>0</v>
      </c>
    </row>
    <row r="92" spans="1:8" x14ac:dyDescent="0.25">
      <c r="A92" s="22" t="s">
        <v>120</v>
      </c>
      <c r="B92" s="11" t="s">
        <v>21</v>
      </c>
      <c r="C92" s="12">
        <f>821249.62+1104.34</f>
        <v>822353.96</v>
      </c>
      <c r="D92" s="12">
        <v>90143.66</v>
      </c>
      <c r="E92" s="14">
        <v>456</v>
      </c>
      <c r="F92" s="18">
        <v>1976</v>
      </c>
      <c r="G92" s="14">
        <v>0</v>
      </c>
      <c r="H92" s="13">
        <v>0</v>
      </c>
    </row>
    <row r="93" spans="1:8" x14ac:dyDescent="0.25">
      <c r="A93" s="22" t="s">
        <v>121</v>
      </c>
      <c r="B93" s="11" t="s">
        <v>142</v>
      </c>
      <c r="C93" s="14">
        <v>8484.24</v>
      </c>
      <c r="D93" s="12">
        <v>0</v>
      </c>
      <c r="E93" s="14">
        <v>0</v>
      </c>
      <c r="F93" s="18">
        <v>0</v>
      </c>
      <c r="G93" s="14">
        <v>0</v>
      </c>
      <c r="H93" s="13">
        <v>0</v>
      </c>
    </row>
    <row r="94" spans="1:8" x14ac:dyDescent="0.25">
      <c r="A94" s="22" t="s">
        <v>122</v>
      </c>
      <c r="B94" s="4" t="s">
        <v>33</v>
      </c>
      <c r="C94" s="10">
        <f>SUBTOTAL(9,C95:C100)</f>
        <v>1256484.8399999999</v>
      </c>
      <c r="D94" s="10">
        <f>SUBTOTAL(9,D95:D100)</f>
        <v>1476258.13</v>
      </c>
      <c r="E94" s="10">
        <f>SUBTOTAL(9,E95:E100)</f>
        <v>395332.82999999996</v>
      </c>
      <c r="F94" s="10">
        <f t="shared" ref="F94:H94" si="13">SUBTOTAL(9,F95:F100)</f>
        <v>2878768.4499999997</v>
      </c>
      <c r="G94" s="10">
        <f t="shared" si="13"/>
        <v>1402793.93</v>
      </c>
      <c r="H94" s="10">
        <f t="shared" si="13"/>
        <v>1441549.67</v>
      </c>
    </row>
    <row r="95" spans="1:8" x14ac:dyDescent="0.25">
      <c r="A95" s="22" t="s">
        <v>123</v>
      </c>
      <c r="B95" s="11" t="s">
        <v>20</v>
      </c>
      <c r="C95" s="12">
        <v>56785.43</v>
      </c>
      <c r="D95" s="12">
        <v>68975.649999999994</v>
      </c>
      <c r="E95" s="14">
        <v>70821.59</v>
      </c>
      <c r="F95" s="18">
        <v>81361.83</v>
      </c>
      <c r="G95" s="14">
        <v>60000.959999999999</v>
      </c>
      <c r="H95" s="13">
        <v>72697.75</v>
      </c>
    </row>
    <row r="96" spans="1:8" x14ac:dyDescent="0.25">
      <c r="A96" s="22" t="s">
        <v>124</v>
      </c>
      <c r="B96" s="11" t="s">
        <v>34</v>
      </c>
      <c r="C96" s="12">
        <v>1184672.48</v>
      </c>
      <c r="D96" s="15">
        <v>1344038.16</v>
      </c>
      <c r="E96" s="14">
        <v>310130.01</v>
      </c>
      <c r="F96" s="18">
        <v>2754196.76</v>
      </c>
      <c r="G96" s="14">
        <v>1329045.17</v>
      </c>
      <c r="H96" s="13">
        <v>1328558.25</v>
      </c>
    </row>
    <row r="97" spans="1:8" x14ac:dyDescent="0.25">
      <c r="A97" s="22" t="s">
        <v>125</v>
      </c>
      <c r="B97" s="11" t="s">
        <v>21</v>
      </c>
      <c r="C97" s="12">
        <f>1041.93</f>
        <v>1041.93</v>
      </c>
      <c r="D97" s="13">
        <v>50650.32</v>
      </c>
      <c r="E97" s="13">
        <v>1787.23</v>
      </c>
      <c r="F97" s="20">
        <v>1411.6</v>
      </c>
      <c r="G97" s="13">
        <v>1153.8</v>
      </c>
      <c r="H97" s="13">
        <f>1780.72+1524.3</f>
        <v>3305.02</v>
      </c>
    </row>
    <row r="98" spans="1:8" ht="26.25" x14ac:dyDescent="0.25">
      <c r="A98" s="22" t="s">
        <v>126</v>
      </c>
      <c r="B98" s="11" t="s">
        <v>35</v>
      </c>
      <c r="C98" s="12">
        <v>12594</v>
      </c>
      <c r="D98" s="12">
        <v>12594</v>
      </c>
      <c r="E98" s="14">
        <v>12594</v>
      </c>
      <c r="F98" s="18">
        <v>12594</v>
      </c>
      <c r="G98" s="14">
        <v>12594</v>
      </c>
      <c r="H98" s="13">
        <v>12594</v>
      </c>
    </row>
    <row r="99" spans="1:8" x14ac:dyDescent="0.25">
      <c r="A99" s="22" t="s">
        <v>127</v>
      </c>
      <c r="B99" s="11" t="s">
        <v>142</v>
      </c>
      <c r="C99" s="14">
        <v>0</v>
      </c>
      <c r="D99" s="12">
        <v>0</v>
      </c>
      <c r="E99" s="14">
        <v>0</v>
      </c>
      <c r="F99" s="18">
        <v>29204.26</v>
      </c>
      <c r="G99" s="14">
        <v>0</v>
      </c>
      <c r="H99" s="13">
        <v>24394.65</v>
      </c>
    </row>
    <row r="100" spans="1:8" x14ac:dyDescent="0.25">
      <c r="A100" s="22" t="s">
        <v>136</v>
      </c>
      <c r="B100" s="11" t="s">
        <v>22</v>
      </c>
      <c r="C100" s="14">
        <v>1391</v>
      </c>
      <c r="D100" s="12">
        <v>0</v>
      </c>
      <c r="E100" s="14">
        <v>0</v>
      </c>
      <c r="F100" s="18">
        <v>0</v>
      </c>
      <c r="G100" s="14">
        <v>0</v>
      </c>
      <c r="H100" s="13">
        <v>0</v>
      </c>
    </row>
    <row r="101" spans="1:8" x14ac:dyDescent="0.25">
      <c r="A101" s="22" t="s">
        <v>128</v>
      </c>
      <c r="B101" s="4" t="s">
        <v>36</v>
      </c>
      <c r="C101" s="10">
        <f>SUBTOTAL(9,C102:C106)</f>
        <v>7543697.54</v>
      </c>
      <c r="D101" s="10">
        <f>SUBTOTAL(9,D102:D106)</f>
        <v>6397811.3599999994</v>
      </c>
      <c r="E101" s="10">
        <f>SUBTOTAL(9,E102:E106)</f>
        <v>22472519.389999997</v>
      </c>
      <c r="F101" s="10">
        <f t="shared" ref="F101:H101" si="14">SUBTOTAL(9,F102:F106)</f>
        <v>3651633.15</v>
      </c>
      <c r="G101" s="10">
        <f t="shared" si="14"/>
        <v>10258236.460000001</v>
      </c>
      <c r="H101" s="10">
        <f t="shared" si="14"/>
        <v>4413739.08</v>
      </c>
    </row>
    <row r="102" spans="1:8" x14ac:dyDescent="0.25">
      <c r="A102" s="22" t="s">
        <v>129</v>
      </c>
      <c r="B102" s="11" t="s">
        <v>20</v>
      </c>
      <c r="C102" s="12">
        <v>217860.66</v>
      </c>
      <c r="D102" s="12">
        <v>211538.6</v>
      </c>
      <c r="E102" s="14">
        <v>216315.02</v>
      </c>
      <c r="F102" s="18">
        <v>243491.06</v>
      </c>
      <c r="G102" s="14">
        <v>209015.58</v>
      </c>
      <c r="H102" s="13">
        <v>203687.62</v>
      </c>
    </row>
    <row r="103" spans="1:8" ht="26.25" x14ac:dyDescent="0.25">
      <c r="A103" s="22" t="s">
        <v>130</v>
      </c>
      <c r="B103" s="11" t="s">
        <v>37</v>
      </c>
      <c r="C103" s="12">
        <f>803459.33+3721590.35+1752071.21+907389.74+119871.98</f>
        <v>7304382.6100000003</v>
      </c>
      <c r="D103" s="15">
        <f>810186.15+2823926.66+2409890.87+97279.51+5922.36</f>
        <v>6147205.5499999998</v>
      </c>
      <c r="E103" s="14">
        <f>22232569.33+5922.36</f>
        <v>22238491.689999998</v>
      </c>
      <c r="F103" s="18">
        <v>3358053.32</v>
      </c>
      <c r="G103" s="14">
        <v>10027505.16</v>
      </c>
      <c r="H103" s="13">
        <f>750701.52+2991548.03+262298.12+171955.7+5922.36</f>
        <v>4182425.73</v>
      </c>
    </row>
    <row r="104" spans="1:8" x14ac:dyDescent="0.25">
      <c r="A104" s="22" t="s">
        <v>131</v>
      </c>
      <c r="B104" s="11" t="s">
        <v>21</v>
      </c>
      <c r="C104" s="12">
        <f>18653.27+1410</f>
        <v>20063.27</v>
      </c>
      <c r="D104" s="12">
        <v>39067.21</v>
      </c>
      <c r="E104" s="13">
        <v>17712.68</v>
      </c>
      <c r="F104" s="20">
        <v>50088.77</v>
      </c>
      <c r="G104" s="13">
        <v>21715.72</v>
      </c>
      <c r="H104" s="13">
        <f>26561.84+1063.89</f>
        <v>27625.73</v>
      </c>
    </row>
    <row r="105" spans="1:8" x14ac:dyDescent="0.25">
      <c r="A105" s="22" t="s">
        <v>132</v>
      </c>
      <c r="B105" s="11" t="s">
        <v>142</v>
      </c>
      <c r="C105" s="14">
        <v>0</v>
      </c>
      <c r="D105" s="12">
        <v>0</v>
      </c>
      <c r="E105" s="13">
        <v>0</v>
      </c>
      <c r="F105" s="20">
        <v>0</v>
      </c>
      <c r="G105" s="13">
        <v>0</v>
      </c>
      <c r="H105" s="13">
        <v>0</v>
      </c>
    </row>
    <row r="106" spans="1:8" x14ac:dyDescent="0.25">
      <c r="A106" s="22" t="s">
        <v>137</v>
      </c>
      <c r="B106" s="11" t="s">
        <v>22</v>
      </c>
      <c r="C106" s="14">
        <v>1391</v>
      </c>
      <c r="D106" s="12">
        <v>0</v>
      </c>
      <c r="E106" s="13">
        <v>0</v>
      </c>
      <c r="F106" s="20">
        <v>0</v>
      </c>
      <c r="G106" s="13">
        <v>0</v>
      </c>
      <c r="H106" s="13">
        <v>0</v>
      </c>
    </row>
    <row r="107" spans="1:8" ht="26.25" x14ac:dyDescent="0.25">
      <c r="A107" s="22" t="s">
        <v>135</v>
      </c>
      <c r="B107" s="4" t="s">
        <v>147</v>
      </c>
      <c r="C107" s="31">
        <f>SUM(C108:C111)</f>
        <v>0</v>
      </c>
      <c r="D107" s="31">
        <f t="shared" ref="D107:H107" si="15">SUM(D108:D111)</f>
        <v>0</v>
      </c>
      <c r="E107" s="31">
        <f t="shared" si="15"/>
        <v>0</v>
      </c>
      <c r="F107" s="31">
        <f t="shared" si="15"/>
        <v>0</v>
      </c>
      <c r="G107" s="31">
        <f t="shared" si="15"/>
        <v>43752</v>
      </c>
      <c r="H107" s="31">
        <f t="shared" si="15"/>
        <v>177.78</v>
      </c>
    </row>
    <row r="108" spans="1:8" x14ac:dyDescent="0.25">
      <c r="A108" s="22" t="s">
        <v>138</v>
      </c>
      <c r="B108" s="11" t="s">
        <v>20</v>
      </c>
      <c r="C108" s="14">
        <v>0</v>
      </c>
      <c r="D108" s="12">
        <v>0</v>
      </c>
      <c r="E108" s="13">
        <v>0</v>
      </c>
      <c r="F108" s="20">
        <v>0</v>
      </c>
      <c r="G108" s="13">
        <v>0</v>
      </c>
      <c r="H108" s="13">
        <v>0</v>
      </c>
    </row>
    <row r="109" spans="1:8" x14ac:dyDescent="0.25">
      <c r="A109" s="22" t="s">
        <v>139</v>
      </c>
      <c r="B109" s="11" t="s">
        <v>21</v>
      </c>
      <c r="C109" s="14">
        <v>0</v>
      </c>
      <c r="D109" s="12">
        <v>0</v>
      </c>
      <c r="E109" s="13">
        <v>0</v>
      </c>
      <c r="F109" s="20">
        <v>0</v>
      </c>
      <c r="G109" s="13">
        <v>0</v>
      </c>
      <c r="H109" s="13">
        <v>177.78</v>
      </c>
    </row>
    <row r="110" spans="1:8" x14ac:dyDescent="0.25">
      <c r="A110" s="22" t="s">
        <v>140</v>
      </c>
      <c r="B110" s="11" t="s">
        <v>22</v>
      </c>
      <c r="C110" s="14">
        <v>0</v>
      </c>
      <c r="D110" s="12">
        <v>0</v>
      </c>
      <c r="E110" s="13">
        <v>0</v>
      </c>
      <c r="F110" s="20">
        <v>0</v>
      </c>
      <c r="G110" s="13">
        <v>43752</v>
      </c>
      <c r="H110" s="13">
        <v>0</v>
      </c>
    </row>
    <row r="111" spans="1:8" x14ac:dyDescent="0.25">
      <c r="A111" s="22" t="s">
        <v>141</v>
      </c>
      <c r="B111" s="11" t="s">
        <v>142</v>
      </c>
      <c r="C111" s="14">
        <v>0</v>
      </c>
      <c r="D111" s="12">
        <v>0</v>
      </c>
      <c r="E111" s="13">
        <v>0</v>
      </c>
      <c r="F111" s="20">
        <v>0</v>
      </c>
      <c r="G111" s="13">
        <v>0</v>
      </c>
      <c r="H111" s="13">
        <v>0</v>
      </c>
    </row>
    <row r="112" spans="1:8" x14ac:dyDescent="0.25">
      <c r="A112" s="30" t="s">
        <v>148</v>
      </c>
      <c r="B112" s="4" t="s">
        <v>38</v>
      </c>
      <c r="C112" s="10">
        <f>SUBTOTAL(9,C113:C116)</f>
        <v>1265814.26</v>
      </c>
      <c r="D112" s="10">
        <f>SUBTOTAL(9,D113:D116)</f>
        <v>1280147.45</v>
      </c>
      <c r="E112" s="10">
        <f>SUBTOTAL(9,E113:E116)</f>
        <v>1254786.0899999999</v>
      </c>
      <c r="F112" s="10">
        <f t="shared" ref="F112:H112" si="16">SUBTOTAL(9,F113:F116)</f>
        <v>1542542.7000000002</v>
      </c>
      <c r="G112" s="10">
        <f t="shared" si="16"/>
        <v>1561669.09</v>
      </c>
      <c r="H112" s="10">
        <f t="shared" si="16"/>
        <v>1613698.98</v>
      </c>
    </row>
    <row r="113" spans="1:8" x14ac:dyDescent="0.25">
      <c r="A113" s="30" t="s">
        <v>149</v>
      </c>
      <c r="B113" s="11" t="s">
        <v>20</v>
      </c>
      <c r="C113" s="12">
        <v>1108093.57</v>
      </c>
      <c r="D113" s="12">
        <v>1124683.1399999999</v>
      </c>
      <c r="E113" s="12">
        <v>1109256.79</v>
      </c>
      <c r="F113" s="21">
        <v>1185369.07</v>
      </c>
      <c r="G113" s="12">
        <v>1087301.99</v>
      </c>
      <c r="H113" s="13">
        <v>1203903.04</v>
      </c>
    </row>
    <row r="114" spans="1:8" x14ac:dyDescent="0.25">
      <c r="A114" s="30" t="s">
        <v>150</v>
      </c>
      <c r="B114" s="11" t="s">
        <v>21</v>
      </c>
      <c r="C114" s="12">
        <v>147762.69</v>
      </c>
      <c r="D114" s="13">
        <f>152288.09</f>
        <v>152288.09</v>
      </c>
      <c r="E114" s="13">
        <f>116911.28+259.86</f>
        <v>117171.14</v>
      </c>
      <c r="F114" s="20">
        <v>291894.58</v>
      </c>
      <c r="G114" s="13">
        <v>221986.43</v>
      </c>
      <c r="H114" s="13">
        <f>272939.86+1794.9</f>
        <v>274734.76</v>
      </c>
    </row>
    <row r="115" spans="1:8" x14ac:dyDescent="0.25">
      <c r="A115" s="30" t="s">
        <v>151</v>
      </c>
      <c r="B115" s="11" t="s">
        <v>22</v>
      </c>
      <c r="C115" s="12">
        <v>9958</v>
      </c>
      <c r="D115" s="13">
        <v>2773.96</v>
      </c>
      <c r="E115" s="13">
        <v>0</v>
      </c>
      <c r="F115" s="20">
        <v>44775.6</v>
      </c>
      <c r="G115" s="13">
        <v>231121.1</v>
      </c>
      <c r="H115" s="13">
        <v>60999</v>
      </c>
    </row>
    <row r="116" spans="1:8" x14ac:dyDescent="0.25">
      <c r="A116" s="30" t="s">
        <v>152</v>
      </c>
      <c r="B116" s="11" t="s">
        <v>142</v>
      </c>
      <c r="C116" s="14">
        <v>0</v>
      </c>
      <c r="D116" s="13">
        <v>402.26</v>
      </c>
      <c r="E116" s="13">
        <v>28358.16</v>
      </c>
      <c r="F116" s="20">
        <v>20503.45</v>
      </c>
      <c r="G116" s="13">
        <v>21259.57</v>
      </c>
      <c r="H116" s="13">
        <v>74062.179999999993</v>
      </c>
    </row>
    <row r="120" spans="1:8" x14ac:dyDescent="0.25">
      <c r="A120" s="2" t="s">
        <v>61</v>
      </c>
      <c r="B120" s="2" t="s">
        <v>62</v>
      </c>
      <c r="C120" s="2" t="s">
        <v>1</v>
      </c>
      <c r="D120" s="2" t="s">
        <v>2</v>
      </c>
      <c r="E120" s="2" t="s">
        <v>3</v>
      </c>
      <c r="F120" s="2" t="s">
        <v>4</v>
      </c>
      <c r="G120" s="2" t="s">
        <v>5</v>
      </c>
      <c r="H120" s="2" t="s">
        <v>6</v>
      </c>
    </row>
    <row r="121" spans="1:8" x14ac:dyDescent="0.25">
      <c r="A121" s="1" t="s">
        <v>63</v>
      </c>
      <c r="B121" s="4" t="s">
        <v>64</v>
      </c>
      <c r="C121" s="23">
        <f>SUM(C122)</f>
        <v>0</v>
      </c>
      <c r="D121" s="23">
        <f t="shared" ref="D121:H121" si="17">SUM(D122)</f>
        <v>1500000</v>
      </c>
      <c r="E121" s="23">
        <f t="shared" si="17"/>
        <v>0</v>
      </c>
      <c r="F121" s="23">
        <f t="shared" si="17"/>
        <v>0</v>
      </c>
      <c r="G121" s="23">
        <f t="shared" si="17"/>
        <v>0</v>
      </c>
      <c r="H121" s="23">
        <f t="shared" si="17"/>
        <v>0</v>
      </c>
    </row>
    <row r="122" spans="1:8" x14ac:dyDescent="0.25">
      <c r="A122" s="1" t="s">
        <v>65</v>
      </c>
      <c r="B122" s="11" t="s">
        <v>21</v>
      </c>
      <c r="C122" s="3"/>
      <c r="D122" s="3">
        <v>1500000</v>
      </c>
      <c r="E122" s="3"/>
      <c r="F122" s="3"/>
      <c r="G122" s="3"/>
      <c r="H122" s="3"/>
    </row>
    <row r="123" spans="1:8" x14ac:dyDescent="0.25">
      <c r="A123" s="1"/>
      <c r="B123" s="4"/>
      <c r="C123" s="3"/>
      <c r="D123" s="3"/>
      <c r="E123" s="3"/>
      <c r="F123" s="3"/>
      <c r="G123" s="3"/>
      <c r="H123" s="3"/>
    </row>
    <row r="124" spans="1:8" x14ac:dyDescent="0.25">
      <c r="A124" s="1"/>
      <c r="B124" s="5"/>
      <c r="C124" s="3"/>
      <c r="D124" s="3"/>
      <c r="E124" s="3"/>
      <c r="F124" s="3"/>
      <c r="G124" s="3"/>
      <c r="H124" s="3"/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Relatório Mensal Comparativo
Regime de Apuração 2021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2021-07-30T19:01:08Z</cp:lastPrinted>
  <dcterms:created xsi:type="dcterms:W3CDTF">2021-07-12T21:39:46Z</dcterms:created>
  <dcterms:modified xsi:type="dcterms:W3CDTF">2021-10-14T18:48:22Z</dcterms:modified>
</cp:coreProperties>
</file>