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arquivos\DOC_CMCG\Transparência\Transparência 2026\Orçamento\"/>
    </mc:Choice>
  </mc:AlternateContent>
  <xr:revisionPtr revIDLastSave="0" documentId="13_ncr:1_{D1DF4EDF-FA79-4A69-A5C5-08D5AEBE2A95}" xr6:coauthVersionLast="47" xr6:coauthVersionMax="47" xr10:uidLastSave="{00000000-0000-0000-0000-000000000000}"/>
  <bookViews>
    <workbookView xWindow="-120" yWindow="-120" windowWidth="29040" windowHeight="15720" tabRatio="802" firstSheet="1" activeTab="1" xr2:uid="{A6FB81EE-C244-43DB-A2D5-44287C54885D}"/>
  </bookViews>
  <sheets>
    <sheet name="ANEXO I - 26º TA" sheetId="43" state="hidden" r:id="rId1"/>
    <sheet name="ANEXO III - 26º TA" sheetId="46" r:id="rId2"/>
    <sheet name="ANEXO III - 26º TA.RESUMO" sheetId="48" state="hidden" r:id="rId3"/>
    <sheet name="totais anexo III" sheetId="44" state="hidden" r:id="rId4"/>
    <sheet name="26° TA" sheetId="45" state="hidden" r:id="rId5"/>
  </sheets>
  <definedNames>
    <definedName name="__xlnm_Print_Area_1" localSheetId="0">#REF!</definedName>
    <definedName name="__xlnm_Print_Area_1">#REF!</definedName>
    <definedName name="_xlnm.Print_Area" localSheetId="0">'ANEXO I - 26º TA'!$A$1:$M$46</definedName>
    <definedName name="_xlnm.Print_Area" localSheetId="1">'ANEXO III - 26º TA'!$A$1:$L$225</definedName>
    <definedName name="_xlnm.Print_Area" localSheetId="2">'ANEXO III - 26º TA.RESUMO'!#REF!</definedName>
    <definedName name="_xlnm.Print_Titles" localSheetId="0">'ANEXO I - 26º TA'!$1:$3</definedName>
    <definedName name="_xlnm.Print_Titles" localSheetId="1">'ANEXO III - 26º TA'!$1:$3</definedName>
    <definedName name="_xlnm.Print_Titles" localSheetId="2">'ANEXO III - 26º TA.RESUMO'!#REF!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46" l="1"/>
  <c r="H70" i="46"/>
  <c r="C124" i="45"/>
  <c r="C70" i="45"/>
  <c r="H106" i="46" l="1"/>
  <c r="C106" i="46"/>
  <c r="C106" i="45"/>
  <c r="C88" i="45"/>
  <c r="I192" i="46" l="1"/>
  <c r="E201" i="45" l="1"/>
  <c r="D201" i="45"/>
  <c r="C201" i="45"/>
  <c r="E183" i="45"/>
  <c r="D183" i="45"/>
  <c r="C183" i="45"/>
  <c r="E165" i="45"/>
  <c r="D165" i="45"/>
  <c r="C165" i="45"/>
  <c r="E147" i="45"/>
  <c r="D147" i="45"/>
  <c r="C147" i="45"/>
  <c r="E129" i="45"/>
  <c r="D129" i="45"/>
  <c r="C129" i="45"/>
  <c r="E111" i="45"/>
  <c r="D111" i="45"/>
  <c r="C111" i="45"/>
  <c r="E93" i="45"/>
  <c r="D93" i="45"/>
  <c r="E75" i="45"/>
  <c r="D75" i="45"/>
  <c r="E57" i="45"/>
  <c r="H57" i="45" s="1"/>
  <c r="D57" i="45"/>
  <c r="E39" i="45"/>
  <c r="D39" i="45"/>
  <c r="E21" i="45"/>
  <c r="D21" i="45"/>
  <c r="E3" i="45"/>
  <c r="D3" i="45"/>
  <c r="J192" i="46"/>
  <c r="H192" i="46"/>
  <c r="E192" i="46"/>
  <c r="D192" i="46"/>
  <c r="D187" i="46" s="1"/>
  <c r="C12" i="44" s="1"/>
  <c r="C192" i="46"/>
  <c r="C187" i="46" s="1"/>
  <c r="B12" i="44" s="1"/>
  <c r="J156" i="46"/>
  <c r="I156" i="46"/>
  <c r="H156" i="46"/>
  <c r="E156" i="46"/>
  <c r="D156" i="46"/>
  <c r="C156" i="46"/>
  <c r="J120" i="46"/>
  <c r="I120" i="46"/>
  <c r="H120" i="46"/>
  <c r="E120" i="46"/>
  <c r="D120" i="46"/>
  <c r="C120" i="46"/>
  <c r="J84" i="46"/>
  <c r="I84" i="46"/>
  <c r="E84" i="46"/>
  <c r="D84" i="46"/>
  <c r="J48" i="46"/>
  <c r="I48" i="46"/>
  <c r="E48" i="46"/>
  <c r="D48" i="46"/>
  <c r="D43" i="46" s="1"/>
  <c r="C4" i="44" s="1"/>
  <c r="J12" i="46"/>
  <c r="I12" i="46"/>
  <c r="E12" i="46"/>
  <c r="D12" i="46"/>
  <c r="I25" i="43"/>
  <c r="I26" i="43"/>
  <c r="I27" i="43"/>
  <c r="H26" i="43"/>
  <c r="H27" i="43"/>
  <c r="H25" i="43"/>
  <c r="J19" i="43"/>
  <c r="K19" i="43"/>
  <c r="H16" i="43"/>
  <c r="I16" i="43"/>
  <c r="I17" i="43"/>
  <c r="H17" i="43"/>
  <c r="J7" i="43"/>
  <c r="I18" i="43"/>
  <c r="E187" i="46"/>
  <c r="D12" i="44"/>
  <c r="F187" i="46"/>
  <c r="E12" i="44" s="1"/>
  <c r="G187" i="46"/>
  <c r="F12" i="44"/>
  <c r="H187" i="46"/>
  <c r="B13" i="44" s="1"/>
  <c r="I187" i="46"/>
  <c r="C13" i="44" s="1"/>
  <c r="J187" i="46"/>
  <c r="D13" i="44" s="1"/>
  <c r="K187" i="46"/>
  <c r="E13" i="44" s="1"/>
  <c r="L187" i="46"/>
  <c r="F13" i="44" s="1"/>
  <c r="D151" i="46"/>
  <c r="C10" i="44"/>
  <c r="E151" i="46"/>
  <c r="D10" i="44" s="1"/>
  <c r="F151" i="46"/>
  <c r="E10" i="44" s="1"/>
  <c r="G151" i="46"/>
  <c r="F10" i="44" s="1"/>
  <c r="H151" i="46"/>
  <c r="B11" i="44" s="1"/>
  <c r="I151" i="46"/>
  <c r="C11" i="44" s="1"/>
  <c r="J151" i="46"/>
  <c r="D11" i="44"/>
  <c r="K151" i="46"/>
  <c r="E11" i="44" s="1"/>
  <c r="L151" i="46"/>
  <c r="F11" i="44" s="1"/>
  <c r="C151" i="46"/>
  <c r="B10" i="44" s="1"/>
  <c r="C115" i="46"/>
  <c r="B8" i="44" s="1"/>
  <c r="D115" i="46"/>
  <c r="C8" i="44" s="1"/>
  <c r="E115" i="46"/>
  <c r="D8" i="44" s="1"/>
  <c r="F115" i="46"/>
  <c r="G115" i="46"/>
  <c r="F8" i="44" s="1"/>
  <c r="H115" i="46"/>
  <c r="B9" i="44" s="1"/>
  <c r="I115" i="46"/>
  <c r="C9" i="44"/>
  <c r="K115" i="46"/>
  <c r="E9" i="44"/>
  <c r="L115" i="46"/>
  <c r="F9" i="44" s="1"/>
  <c r="I39" i="43"/>
  <c r="J39" i="43"/>
  <c r="K39" i="43"/>
  <c r="L39" i="43"/>
  <c r="I40" i="43"/>
  <c r="J40" i="43"/>
  <c r="K40" i="43"/>
  <c r="L40" i="43"/>
  <c r="I41" i="43"/>
  <c r="J41" i="43"/>
  <c r="K41" i="43"/>
  <c r="L41" i="43"/>
  <c r="H40" i="43"/>
  <c r="H41" i="43"/>
  <c r="M41" i="43" s="1"/>
  <c r="H39" i="43"/>
  <c r="I37" i="43"/>
  <c r="J37" i="43"/>
  <c r="K37" i="43"/>
  <c r="L37" i="43"/>
  <c r="H37" i="43"/>
  <c r="I35" i="43"/>
  <c r="J35" i="43"/>
  <c r="K35" i="43"/>
  <c r="L35" i="43"/>
  <c r="H35" i="43"/>
  <c r="M35" i="43" s="1"/>
  <c r="I31" i="43"/>
  <c r="J31" i="43"/>
  <c r="K31" i="43"/>
  <c r="L31" i="43"/>
  <c r="H31" i="43"/>
  <c r="I29" i="43"/>
  <c r="J29" i="43"/>
  <c r="K29" i="43"/>
  <c r="L29" i="43"/>
  <c r="H29" i="43"/>
  <c r="M29" i="43" s="1"/>
  <c r="I28" i="43"/>
  <c r="J28" i="43"/>
  <c r="K28" i="43"/>
  <c r="L28" i="43"/>
  <c r="H28" i="43"/>
  <c r="M28" i="43" s="1"/>
  <c r="K25" i="43"/>
  <c r="K24" i="43" s="1"/>
  <c r="L25" i="43"/>
  <c r="L24" i="43" s="1"/>
  <c r="J25" i="43"/>
  <c r="J24" i="43" s="1"/>
  <c r="J18" i="43"/>
  <c r="K18" i="43"/>
  <c r="L18" i="43"/>
  <c r="I19" i="43"/>
  <c r="L19" i="43"/>
  <c r="I23" i="43"/>
  <c r="J23" i="43"/>
  <c r="K23" i="43"/>
  <c r="L23" i="43"/>
  <c r="H19" i="43"/>
  <c r="H23" i="43"/>
  <c r="K16" i="43"/>
  <c r="L16" i="43"/>
  <c r="J16" i="43"/>
  <c r="K14" i="43"/>
  <c r="L14" i="43"/>
  <c r="I7" i="43"/>
  <c r="K7" i="43"/>
  <c r="L7" i="43"/>
  <c r="H7" i="43"/>
  <c r="M7" i="43" s="1"/>
  <c r="D79" i="46"/>
  <c r="C6" i="44" s="1"/>
  <c r="E79" i="46"/>
  <c r="D6" i="44" s="1"/>
  <c r="F79" i="46"/>
  <c r="G79" i="46"/>
  <c r="F6" i="44"/>
  <c r="H79" i="46"/>
  <c r="B7" i="44" s="1"/>
  <c r="I79" i="46"/>
  <c r="C7" i="44" s="1"/>
  <c r="J79" i="46"/>
  <c r="D7" i="44" s="1"/>
  <c r="K79" i="46"/>
  <c r="E7" i="44"/>
  <c r="L79" i="46"/>
  <c r="F7" i="44" s="1"/>
  <c r="C79" i="46"/>
  <c r="B6" i="44" s="1"/>
  <c r="E43" i="46"/>
  <c r="D4" i="44" s="1"/>
  <c r="F43" i="46"/>
  <c r="G43" i="46"/>
  <c r="F4" i="44" s="1"/>
  <c r="H43" i="46"/>
  <c r="B5" i="44" s="1"/>
  <c r="I43" i="46"/>
  <c r="C5" i="44" s="1"/>
  <c r="J43" i="46"/>
  <c r="D5" i="44" s="1"/>
  <c r="K43" i="46"/>
  <c r="E5" i="44" s="1"/>
  <c r="L43" i="46"/>
  <c r="F5" i="44" s="1"/>
  <c r="C43" i="46"/>
  <c r="B4" i="44"/>
  <c r="J7" i="46"/>
  <c r="D3" i="44" s="1"/>
  <c r="H7" i="46"/>
  <c r="B3" i="44" s="1"/>
  <c r="I7" i="46"/>
  <c r="C3" i="44" s="1"/>
  <c r="K7" i="46"/>
  <c r="E3" i="44" s="1"/>
  <c r="L7" i="46"/>
  <c r="F3" i="44"/>
  <c r="D7" i="46"/>
  <c r="C2" i="44" s="1"/>
  <c r="E7" i="46"/>
  <c r="D2" i="44" s="1"/>
  <c r="F7" i="46"/>
  <c r="E2" i="44"/>
  <c r="G7" i="46"/>
  <c r="F2" i="44" s="1"/>
  <c r="C7" i="46"/>
  <c r="B2" i="44"/>
  <c r="H2" i="45"/>
  <c r="H3" i="45"/>
  <c r="H4" i="45"/>
  <c r="H5" i="45"/>
  <c r="H6" i="45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177" i="45"/>
  <c r="H178" i="45"/>
  <c r="H179" i="45"/>
  <c r="H180" i="45"/>
  <c r="H181" i="45"/>
  <c r="H182" i="45"/>
  <c r="H183" i="45"/>
  <c r="H184" i="45"/>
  <c r="H185" i="45"/>
  <c r="H186" i="45"/>
  <c r="H187" i="45"/>
  <c r="H188" i="45"/>
  <c r="H189" i="45"/>
  <c r="H190" i="45"/>
  <c r="H191" i="45"/>
  <c r="H192" i="45"/>
  <c r="H193" i="45"/>
  <c r="H194" i="45"/>
  <c r="H195" i="45"/>
  <c r="H196" i="45"/>
  <c r="H197" i="45"/>
  <c r="H198" i="45"/>
  <c r="H199" i="45"/>
  <c r="H200" i="45"/>
  <c r="H201" i="45"/>
  <c r="H202" i="45"/>
  <c r="H203" i="45"/>
  <c r="H204" i="45"/>
  <c r="H205" i="45"/>
  <c r="H206" i="45"/>
  <c r="H207" i="45"/>
  <c r="H208" i="45"/>
  <c r="H209" i="45"/>
  <c r="H210" i="45"/>
  <c r="H211" i="45"/>
  <c r="H212" i="45"/>
  <c r="H213" i="45"/>
  <c r="H214" i="45"/>
  <c r="H215" i="45"/>
  <c r="H216" i="45"/>
  <c r="H217" i="45"/>
  <c r="C218" i="45"/>
  <c r="D218" i="45"/>
  <c r="F218" i="45"/>
  <c r="G218" i="45"/>
  <c r="C4" i="48"/>
  <c r="D4" i="48"/>
  <c r="D24" i="48" s="1"/>
  <c r="E4" i="48"/>
  <c r="E24" i="48" s="1"/>
  <c r="F4" i="48"/>
  <c r="F24" i="48" s="1"/>
  <c r="G4" i="48"/>
  <c r="J4" i="48"/>
  <c r="K4" i="48"/>
  <c r="K24" i="48" s="1"/>
  <c r="L4" i="48"/>
  <c r="L24" i="48" s="1"/>
  <c r="M4" i="48"/>
  <c r="M24" i="48" s="1"/>
  <c r="N4" i="48"/>
  <c r="C5" i="48"/>
  <c r="D5" i="48"/>
  <c r="E5" i="48"/>
  <c r="F5" i="48"/>
  <c r="I5" i="48" s="1"/>
  <c r="G5" i="48"/>
  <c r="J5" i="48"/>
  <c r="P5" i="48" s="1"/>
  <c r="Q5" i="48" s="1"/>
  <c r="K5" i="48"/>
  <c r="L5" i="48"/>
  <c r="M5" i="48"/>
  <c r="N5" i="48"/>
  <c r="C6" i="48"/>
  <c r="I6" i="48" s="1"/>
  <c r="D6" i="48"/>
  <c r="E6" i="48"/>
  <c r="F6" i="48"/>
  <c r="G6" i="48"/>
  <c r="J6" i="48"/>
  <c r="K6" i="48"/>
  <c r="L6" i="48"/>
  <c r="M6" i="48"/>
  <c r="N6" i="48"/>
  <c r="C7" i="48"/>
  <c r="D7" i="48"/>
  <c r="I7" i="48" s="1"/>
  <c r="E7" i="48"/>
  <c r="F7" i="48"/>
  <c r="G7" i="48"/>
  <c r="J7" i="48"/>
  <c r="K7" i="48"/>
  <c r="L7" i="48"/>
  <c r="P7" i="48" s="1"/>
  <c r="M7" i="48"/>
  <c r="N7" i="48"/>
  <c r="C8" i="48"/>
  <c r="I8" i="48"/>
  <c r="D8" i="48"/>
  <c r="E8" i="48"/>
  <c r="F8" i="48"/>
  <c r="G8" i="48"/>
  <c r="J8" i="48"/>
  <c r="P8" i="48" s="1"/>
  <c r="Q8" i="48" s="1"/>
  <c r="K8" i="48"/>
  <c r="L8" i="48"/>
  <c r="M8" i="48"/>
  <c r="N8" i="48"/>
  <c r="C9" i="48"/>
  <c r="I9" i="48"/>
  <c r="D9" i="48"/>
  <c r="E9" i="48"/>
  <c r="F9" i="48"/>
  <c r="G9" i="48"/>
  <c r="J9" i="48"/>
  <c r="P9" i="48" s="1"/>
  <c r="Q9" i="48" s="1"/>
  <c r="K9" i="48"/>
  <c r="L9" i="48"/>
  <c r="M9" i="48"/>
  <c r="N9" i="48"/>
  <c r="C10" i="48"/>
  <c r="D10" i="48"/>
  <c r="E10" i="48"/>
  <c r="F10" i="48"/>
  <c r="G10" i="48"/>
  <c r="J10" i="48"/>
  <c r="K10" i="48"/>
  <c r="L10" i="48"/>
  <c r="M10" i="48"/>
  <c r="N10" i="48"/>
  <c r="P10" i="48" s="1"/>
  <c r="C11" i="48"/>
  <c r="I11" i="48" s="1"/>
  <c r="D11" i="48"/>
  <c r="E11" i="48"/>
  <c r="F11" i="48"/>
  <c r="G11" i="48"/>
  <c r="J11" i="48"/>
  <c r="K11" i="48"/>
  <c r="L11" i="48"/>
  <c r="M11" i="48"/>
  <c r="N11" i="48"/>
  <c r="C12" i="48"/>
  <c r="I12" i="48"/>
  <c r="Q12" i="48" s="1"/>
  <c r="D12" i="48"/>
  <c r="E12" i="48"/>
  <c r="F12" i="48"/>
  <c r="G12" i="48"/>
  <c r="J12" i="48"/>
  <c r="P12" i="48"/>
  <c r="K12" i="48"/>
  <c r="L12" i="48"/>
  <c r="M12" i="48"/>
  <c r="N12" i="48"/>
  <c r="C13" i="48"/>
  <c r="D13" i="48"/>
  <c r="E13" i="48"/>
  <c r="F13" i="48"/>
  <c r="G13" i="48"/>
  <c r="J13" i="48"/>
  <c r="K13" i="48"/>
  <c r="L13" i="48"/>
  <c r="M13" i="48"/>
  <c r="N13" i="48"/>
  <c r="C14" i="48"/>
  <c r="D14" i="48"/>
  <c r="E14" i="48"/>
  <c r="F14" i="48"/>
  <c r="G14" i="48"/>
  <c r="J14" i="48"/>
  <c r="K14" i="48"/>
  <c r="L14" i="48"/>
  <c r="M14" i="48"/>
  <c r="N14" i="48"/>
  <c r="C15" i="48"/>
  <c r="I15" i="48" s="1"/>
  <c r="D15" i="48"/>
  <c r="E15" i="48"/>
  <c r="F15" i="48"/>
  <c r="G15" i="48"/>
  <c r="J15" i="48"/>
  <c r="P15" i="48"/>
  <c r="K15" i="48"/>
  <c r="L15" i="48"/>
  <c r="M15" i="48"/>
  <c r="N15" i="48"/>
  <c r="C16" i="48"/>
  <c r="D16" i="48"/>
  <c r="E16" i="48"/>
  <c r="F16" i="48"/>
  <c r="G16" i="48"/>
  <c r="J16" i="48"/>
  <c r="K16" i="48"/>
  <c r="P16" i="48" s="1"/>
  <c r="L16" i="48"/>
  <c r="M16" i="48"/>
  <c r="N16" i="48"/>
  <c r="C17" i="48"/>
  <c r="D17" i="48"/>
  <c r="E17" i="48"/>
  <c r="F17" i="48"/>
  <c r="G17" i="48"/>
  <c r="J17" i="48"/>
  <c r="K17" i="48"/>
  <c r="L17" i="48"/>
  <c r="M17" i="48"/>
  <c r="N17" i="48"/>
  <c r="C18" i="48"/>
  <c r="I18" i="48" s="1"/>
  <c r="D18" i="48"/>
  <c r="E18" i="48"/>
  <c r="F18" i="48"/>
  <c r="G18" i="48"/>
  <c r="J18" i="48"/>
  <c r="K18" i="48"/>
  <c r="L18" i="48"/>
  <c r="M18" i="48"/>
  <c r="N18" i="48"/>
  <c r="C19" i="48"/>
  <c r="D19" i="48"/>
  <c r="E19" i="48"/>
  <c r="F19" i="48"/>
  <c r="G19" i="48"/>
  <c r="J19" i="48"/>
  <c r="K19" i="48"/>
  <c r="L19" i="48"/>
  <c r="M19" i="48"/>
  <c r="N19" i="48"/>
  <c r="C20" i="48"/>
  <c r="D20" i="48"/>
  <c r="E20" i="48"/>
  <c r="F20" i="48"/>
  <c r="G20" i="48"/>
  <c r="J20" i="48"/>
  <c r="K20" i="48"/>
  <c r="L20" i="48"/>
  <c r="M20" i="48"/>
  <c r="N20" i="48"/>
  <c r="C21" i="48"/>
  <c r="D21" i="48"/>
  <c r="E21" i="48"/>
  <c r="F21" i="48"/>
  <c r="G21" i="48"/>
  <c r="J21" i="48"/>
  <c r="K21" i="48"/>
  <c r="L21" i="48"/>
  <c r="M21" i="48"/>
  <c r="N21" i="48"/>
  <c r="C22" i="48"/>
  <c r="D22" i="48"/>
  <c r="E22" i="48"/>
  <c r="F22" i="48"/>
  <c r="G22" i="48"/>
  <c r="J22" i="48"/>
  <c r="K22" i="48"/>
  <c r="P22" i="48" s="1"/>
  <c r="L22" i="48"/>
  <c r="M22" i="48"/>
  <c r="N22" i="48"/>
  <c r="F23" i="48"/>
  <c r="I23" i="48"/>
  <c r="L23" i="48"/>
  <c r="P23" i="48"/>
  <c r="H24" i="48"/>
  <c r="O24" i="48"/>
  <c r="E4" i="44"/>
  <c r="E6" i="44"/>
  <c r="E8" i="44"/>
  <c r="N24" i="48"/>
  <c r="C24" i="48"/>
  <c r="I17" i="48"/>
  <c r="J24" i="48"/>
  <c r="H24" i="43" l="1"/>
  <c r="I24" i="43"/>
  <c r="M37" i="43"/>
  <c r="Q7" i="48"/>
  <c r="M16" i="43"/>
  <c r="M19" i="43"/>
  <c r="M23" i="43"/>
  <c r="M31" i="43"/>
  <c r="M39" i="43"/>
  <c r="M40" i="43"/>
  <c r="P17" i="48"/>
  <c r="I14" i="48"/>
  <c r="I21" i="48"/>
  <c r="P11" i="48"/>
  <c r="Q11" i="48" s="1"/>
  <c r="I19" i="48"/>
  <c r="I16" i="48"/>
  <c r="P4" i="48"/>
  <c r="P24" i="48" s="1"/>
  <c r="P21" i="48"/>
  <c r="P6" i="48"/>
  <c r="Q6" i="48" s="1"/>
  <c r="Q15" i="48"/>
  <c r="I22" i="48"/>
  <c r="P14" i="48"/>
  <c r="P20" i="48"/>
  <c r="P19" i="48"/>
  <c r="P13" i="48"/>
  <c r="Q13" i="48" s="1"/>
  <c r="I13" i="48"/>
  <c r="I10" i="48"/>
  <c r="Q10" i="48" s="1"/>
  <c r="I4" i="48"/>
  <c r="H18" i="43"/>
  <c r="M18" i="43" s="1"/>
  <c r="I20" i="48"/>
  <c r="P18" i="48"/>
  <c r="E218" i="45"/>
  <c r="H218" i="45"/>
  <c r="I24" i="48"/>
  <c r="M24" i="43"/>
  <c r="M25" i="43"/>
  <c r="G24" i="48"/>
  <c r="H14" i="43"/>
  <c r="F20" i="44"/>
  <c r="E20" i="44"/>
  <c r="J115" i="46"/>
  <c r="D9" i="44" s="1"/>
  <c r="D14" i="44" s="1"/>
  <c r="C20" i="44"/>
  <c r="B20" i="44"/>
  <c r="K42" i="43"/>
  <c r="E16" i="44" s="1"/>
  <c r="E18" i="44"/>
  <c r="E14" i="44"/>
  <c r="F18" i="44"/>
  <c r="B14" i="44"/>
  <c r="F14" i="44"/>
  <c r="L42" i="43"/>
  <c r="F16" i="44" s="1"/>
  <c r="C18" i="44"/>
  <c r="C14" i="44"/>
  <c r="D18" i="44"/>
  <c r="B18" i="44"/>
  <c r="C28" i="44" s="1"/>
  <c r="F24" i="44" l="1"/>
  <c r="Q4" i="48"/>
  <c r="Q14" i="48"/>
  <c r="E22" i="44"/>
  <c r="Q24" i="48"/>
  <c r="H42" i="43"/>
  <c r="B16" i="44" s="1"/>
  <c r="B24" i="44" s="1"/>
  <c r="J14" i="43"/>
  <c r="E24" i="44"/>
  <c r="J42" i="43"/>
  <c r="D16" i="44" s="1"/>
  <c r="D22" i="44" s="1"/>
  <c r="D20" i="44"/>
  <c r="I14" i="43"/>
  <c r="M14" i="43" s="1"/>
  <c r="M42" i="43" s="1"/>
  <c r="F22" i="44"/>
  <c r="B22" i="44" l="1"/>
  <c r="D24" i="44"/>
  <c r="I42" i="43"/>
  <c r="C16" i="44" s="1"/>
  <c r="C24" i="44" l="1"/>
  <c r="C22" i="44"/>
</calcChain>
</file>

<file path=xl/sharedStrings.xml><?xml version="1.0" encoding="utf-8"?>
<sst xmlns="http://schemas.openxmlformats.org/spreadsheetml/2006/main" count="935" uniqueCount="224">
  <si>
    <t>UNIDADE DE MEDIDA</t>
  </si>
  <si>
    <t>ENTIDADE</t>
  </si>
  <si>
    <t>UNIDADE</t>
  </si>
  <si>
    <t>REFEIÇÃO SERVIDA</t>
  </si>
  <si>
    <t>USUÁRIO</t>
  </si>
  <si>
    <t>FINANCEIRA</t>
  </si>
  <si>
    <t>Acolhimentos de pessoas realizados na unidade.</t>
  </si>
  <si>
    <t>Romeiros e cidadãos que receberam atendimento no CAR.</t>
  </si>
  <si>
    <t>PREVISÃO DE DESPESAS</t>
  </si>
  <si>
    <t>TOTAL</t>
  </si>
  <si>
    <t>SEDE</t>
  </si>
  <si>
    <t>PREVISÃO DE METAS</t>
  </si>
  <si>
    <t>Refeições servidas aos usuários nas unidades.</t>
  </si>
  <si>
    <t>Número de crianças beneficiadas com brinquedo.</t>
  </si>
  <si>
    <t xml:space="preserve">Entidades que participaram das capacitações promovidas pela OVG, bem como as que foram assessoradas pela equipe técnica. </t>
  </si>
  <si>
    <t>Brinquedos doados.</t>
  </si>
  <si>
    <t>NATAL DO BEM</t>
  </si>
  <si>
    <t>Número de moradores na ILPI.</t>
  </si>
  <si>
    <t>Número de moradores das Casas Lares.</t>
  </si>
  <si>
    <t>Número de idosos atendidos no Centro Dia.</t>
  </si>
  <si>
    <t>Número de entidades sociais assessoradas / capacitadas.</t>
  </si>
  <si>
    <t>Número de visitantes na Vila do Papai Noel.</t>
  </si>
  <si>
    <t>Número de pessoas acolhidas.</t>
  </si>
  <si>
    <t>Despesas Operacionais.</t>
  </si>
  <si>
    <t>APOIO ADMINISTRATIVO.</t>
  </si>
  <si>
    <t>Apoio Administrativo.</t>
  </si>
  <si>
    <t>Visitantes que participaram durante o período de realização do projeto.</t>
  </si>
  <si>
    <t>Provisão Rescisões.</t>
  </si>
  <si>
    <t>Total Programa Restaurante do Bem</t>
  </si>
  <si>
    <t>NATAL
DO BEM</t>
  </si>
  <si>
    <t>DESPESAS CORRENTES 
TESOURO</t>
  </si>
  <si>
    <t>DESPESAS CORRENTES
PROTEGE</t>
  </si>
  <si>
    <t>Depesas Operacionais.</t>
  </si>
  <si>
    <t>DESPESAS CORRENTES
TESOURO</t>
  </si>
  <si>
    <t>Despesas com Aluguel.</t>
  </si>
  <si>
    <t>ROMEIRO</t>
  </si>
  <si>
    <t>VISITANTE</t>
  </si>
  <si>
    <t>GGSA</t>
  </si>
  <si>
    <t>INVESTIMENTOS TESOURO</t>
  </si>
  <si>
    <t>INVESTIMENTOS PROTEGE</t>
  </si>
  <si>
    <t>INVESTIMENTOS
TESOURO</t>
  </si>
  <si>
    <t>INVESTIMENTOS
PROTEGE</t>
  </si>
  <si>
    <t>Número de romeiros apoiados no CAR - Romaria de Trindade.</t>
  </si>
  <si>
    <t>Número de romeiros apoiados no CAR - Romaria de Muquém.</t>
  </si>
  <si>
    <t>Total</t>
  </si>
  <si>
    <t>Número de pessoas mobilizadas.</t>
  </si>
  <si>
    <t>AÇÃO</t>
  </si>
  <si>
    <t>GERÊNCIA DE ENFRENTAMENTO
ÀS DESPROTEÇÕES SOCIAIS (GEDS)</t>
  </si>
  <si>
    <t>PROGRAMA RESTAURANTE
DO BEM (RB)</t>
  </si>
  <si>
    <t>ACOLHI-
MENTO</t>
  </si>
  <si>
    <t>PESSOAL E ENCARGOS TESOURO</t>
  </si>
  <si>
    <t>Refeições servidas.</t>
  </si>
  <si>
    <t>Glosa</t>
  </si>
  <si>
    <t>Número de benefícios concedidos.</t>
  </si>
  <si>
    <t>Número de refeições servidas.</t>
  </si>
  <si>
    <t>CENTRO DE APOIO
AO ROMEIRO (CAR)</t>
  </si>
  <si>
    <t>CASA DO INTERIOR
DE GOIÁS (CIGO)</t>
  </si>
  <si>
    <t>PROGRAMA
BANCO DE
ALIMENTOS (BA)</t>
  </si>
  <si>
    <t>ATENDIMENTO</t>
  </si>
  <si>
    <t>Atendimento socioassistencial ao usuário com atuação direta da equipe técnica, encaminhamentos à rede socioassistencial, bem como repasse de benefícios. Será considerado um atendimento para cada tipo de benefício concedido.</t>
  </si>
  <si>
    <t>Número de atendimentos aos cidadãos, incluindo repasse de benefícios sociais.</t>
  </si>
  <si>
    <t>Número de idosos atendidos no Serviço de Convivência e Fortalecimento de Vínculos.</t>
  </si>
  <si>
    <t>Idosos ativos no Serviço de Convivência e Fortalecimento de Vínculos no mês de referência e que frequentaram as diversas atividades oferecidas, bem como os idosos ativos que, ainda que não tiveram frequência nas atividades que estão inscritos, estão em acompanhamento e foram assistidos pela equipe técnica multiprofissional.</t>
  </si>
  <si>
    <t>Programa</t>
  </si>
  <si>
    <t>Mês</t>
  </si>
  <si>
    <t>Despesas Tesouro</t>
  </si>
  <si>
    <t>Despesas Protege</t>
  </si>
  <si>
    <t>Pessoal e encargos</t>
  </si>
  <si>
    <t>Investimento Tesouro</t>
  </si>
  <si>
    <t>Investimento Protege</t>
  </si>
  <si>
    <t>Gerência de Enfrentamento às Desproteções Sociais</t>
  </si>
  <si>
    <t>Gerência de Benefícios Sociais</t>
  </si>
  <si>
    <t>Gerência de Gestão Social e Avaliação</t>
  </si>
  <si>
    <t>Centro de Apoio ao Romeiro</t>
  </si>
  <si>
    <t>Natal do Bem</t>
  </si>
  <si>
    <t>Casa do Interior</t>
  </si>
  <si>
    <t>Banco de Alimentos</t>
  </si>
  <si>
    <t>Sede</t>
  </si>
  <si>
    <t>Restaurante do Bem - refeições</t>
  </si>
  <si>
    <t>Restaurante do Bem - desp. Operacionais</t>
  </si>
  <si>
    <t>Restaurante do Bem - aluguel</t>
  </si>
  <si>
    <t>Programa Universitário do Bem - desp. Operacionais</t>
  </si>
  <si>
    <t>Programa Universitário do Bem - benefício</t>
  </si>
  <si>
    <t>Provisão rescisões</t>
  </si>
  <si>
    <t>Número de ações socioassistenciais itinerantes de enfrentamento às desproteções sociais.</t>
  </si>
  <si>
    <t>Pessoas que participaram de capacitações, rodas de conversa, bate-papos, lives, encontros e/ou outras atividades que incentivam diretamente o voluntariado.</t>
  </si>
  <si>
    <t>GERÊNCIA DE VOLUNTARIADO
E PARCERIAS SOCIAIS (GVPS)</t>
  </si>
  <si>
    <t>PESSOAL E ENCARGOS
TESOURO</t>
  </si>
  <si>
    <t>Moradores na ILPI.</t>
  </si>
  <si>
    <t>Moradores das Casas Lares.</t>
  </si>
  <si>
    <t>Idosos atendidos no Centro Dia.</t>
  </si>
  <si>
    <t>Idosos atendidos no Serviço de Convivência e Fortalecimento de Vínculos.</t>
  </si>
  <si>
    <t>Ações socioassistenciais itinerantes de enfrentamento às desproteções sociais.</t>
  </si>
  <si>
    <t>Atendimentos ao cidadão, incluindo repasse de benefícios sociais.</t>
  </si>
  <si>
    <t>Pessoas acolhidas.</t>
  </si>
  <si>
    <t>Benefícios concedidos.</t>
  </si>
  <si>
    <t>Pessoas mobilizadas.</t>
  </si>
  <si>
    <t>Entidades sociais assessoradas / capacitadas.</t>
  </si>
  <si>
    <t>Romeiros apoiados no CAR - Romaria de Trindade.</t>
  </si>
  <si>
    <t>Romeiros apoiados no CAR - Romaria de Muquém.</t>
  </si>
  <si>
    <t>Crianças beneficiadas com brinquedo.</t>
  </si>
  <si>
    <t>Visitantes na Vila do Papai Noel.</t>
  </si>
  <si>
    <t>Gerência de Voluntáriado e Promoção Social</t>
  </si>
  <si>
    <t>GERÊNCIA DE 
GESTÃO SOCIAL E AVALIAÇÃO (GGSA)</t>
  </si>
  <si>
    <t>UNIDADE EXECUTORA / ESPECIFICAÇÃO</t>
  </si>
  <si>
    <t>Dedução (servidor cedido).</t>
  </si>
  <si>
    <t>Número de adolescentes
e jovens atendidos pelo Programa Juventude Tecendo o Futuro.</t>
  </si>
  <si>
    <t>Adolescentes e jovens atendidos pelo Programa Juventude Tecendo o Futuro.</t>
  </si>
  <si>
    <t>Número de beneficiários do PROBEM.</t>
  </si>
  <si>
    <t>Beneficiários do PROBEM.</t>
  </si>
  <si>
    <t>BENEFICIÁRIO</t>
  </si>
  <si>
    <t>Locação de 11 (onze) imóveis.</t>
  </si>
  <si>
    <t>AGOSTO / 2025</t>
  </si>
  <si>
    <t>Alimentos (desidratados, processados e Mix do Bem) repassados para famílias em situação de vulnerabilidade social e/ou entidades sociais.</t>
  </si>
  <si>
    <t>Ações itinerantes com atuação direta da equipe técnica para viabilizar o acesso das famílias em situação de vulnerabilidade social aos direitos sociais e benefícios socioassistenciais.</t>
  </si>
  <si>
    <t>Tributos compulsórios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</si>
  <si>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</si>
  <si>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</si>
  <si>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</si>
  <si>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</si>
  <si>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</si>
  <si>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</si>
  <si>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</si>
  <si>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</si>
  <si>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</si>
  <si>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</si>
  <si>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</si>
  <si>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</si>
  <si>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CENTRO DA JUVENTUDE TECENDO O FUTURO (CJTF)</t>
  </si>
  <si>
    <t>PROTEÇÃO SOCIAL BÁSICA -
SERVIÇO DE CONVIVÊNCIA E FORTALECIMENTO DE VÍNCULOS
PARA A PESSOA IDOSA</t>
  </si>
  <si>
    <t>PROTEÇÃO SOCIAL ESPECIAL
DE ALTA COMPLEXIDADE - 
SERVIÇO DE ACOLHIMENTO
INSTITUCIONAL - 
MODALIDADE CASA LAR</t>
  </si>
  <si>
    <t>GERÊNCIA DE
BENEFÍCIOS 
SOCIAIS (GBS)</t>
  </si>
  <si>
    <t>GERÊNCIA
DE GESTÃO SOCIAL
E AVALIAÇÃO (GGSA)</t>
  </si>
  <si>
    <t>PROTEÇÃO SOCIAL ESPECIAL
DE MÉDIA COMPLEXIDADE
PARA A PESSOA IDOSA - 
MODALIDADE CENTRO DIA</t>
  </si>
  <si>
    <t>Despesas Operacionais</t>
  </si>
  <si>
    <t>JULHO / 2026</t>
  </si>
  <si>
    <t>AGOSTO / 2026</t>
  </si>
  <si>
    <t>SETEMBRO / 2026</t>
  </si>
  <si>
    <t>OUTUBRO / 2026</t>
  </si>
  <si>
    <t>NOVEMBRO / 2026</t>
  </si>
  <si>
    <t>DEZEMBRO / 2026</t>
  </si>
  <si>
    <t>JANEIRO / 2027</t>
  </si>
  <si>
    <t>FEVEREIRO / 2027</t>
  </si>
  <si>
    <t>MARÇO / 2027</t>
  </si>
  <si>
    <t>ABRIL / 2027</t>
  </si>
  <si>
    <t>MAIO / 2027</t>
  </si>
  <si>
    <t>JUNHO / 2027</t>
  </si>
  <si>
    <t>META FÍSICA</t>
  </si>
  <si>
    <t>PROGRAMA
UNIVERSITÁRIO
DO BEM (ProBem)</t>
  </si>
  <si>
    <t>GERÊNCIA
DE BENEFÍCIOS
SOCIAIS (GBS)</t>
  </si>
  <si>
    <t>CAR</t>
  </si>
  <si>
    <t>GVPS</t>
  </si>
  <si>
    <t>BA</t>
  </si>
  <si>
    <t>RB</t>
  </si>
  <si>
    <t>CIGO</t>
  </si>
  <si>
    <t>GBS</t>
  </si>
  <si>
    <t>GEDS</t>
  </si>
  <si>
    <t>PROBEM</t>
  </si>
  <si>
    <t>PROVISÃO RESCISÕES</t>
  </si>
  <si>
    <t>DEDUÇÃO (SERVIDOR CEDIDO)</t>
  </si>
  <si>
    <t>NATAL</t>
  </si>
  <si>
    <t>CJTF - PML</t>
  </si>
  <si>
    <t>CJTF - PJTF</t>
  </si>
  <si>
    <t>INVESTIMENTOS PRODUZIR</t>
  </si>
  <si>
    <t>TRIBUTOS COMPULSÓRIOS</t>
  </si>
  <si>
    <t>TOTAL 2º SEMESTRE</t>
  </si>
  <si>
    <t>TOTAL 1º SEMESTRE</t>
  </si>
  <si>
    <t>TOTAL GERAL</t>
  </si>
  <si>
    <t>ILPI</t>
  </si>
  <si>
    <t>CASA LAR</t>
  </si>
  <si>
    <t>CENTRO DIA</t>
  </si>
  <si>
    <t>SCFV</t>
  </si>
  <si>
    <t>1º SEMESTRE - 2026/2</t>
  </si>
  <si>
    <t>DEDUÇÃO
(SERVIDOR CEDIDO)</t>
  </si>
  <si>
    <t>Adolescentes e jovens atendidos pelo Serviço de Convivência e Fortalecimento de Vínculos, com acompanhamento socioassistencial, que participam de atividades esportivas, culturais e de lazer, visando ao desenvolvimento pessoal e social, ao fortalecimento de vínculos comunitários e à preparação para a integração ao mundo do trabalho.</t>
  </si>
  <si>
    <t>Gestantes e jovens mães com idades entre 12 e 21 anos, atendidas pelo Serviço de Convivência e Fortalecimento de Vínculos, que recebem acompanhamento socioassistencial, além de orientações nutricionais e odontológicas.</t>
  </si>
  <si>
    <t>Número de gestantes e jovens mães atendidas pelo Programa Meninas de Luz.</t>
  </si>
  <si>
    <t>Universitários em situação de vulnerabilidade social atendidos pelo Programa, por meio da concessão de bolsas de estudo, com acompanhamento socioassistencial e participação em ações de integração ao mundo do trabalho desenvolvidas no âmbito do Banco de Oportunidades.</t>
  </si>
  <si>
    <t>Número de pessoas capacitadas.</t>
  </si>
  <si>
    <t>Trabalhadores sociais atendidos no âmbito das ações promovidas pela Gerência.</t>
  </si>
  <si>
    <t>PROTEÇÃO SOCIAL ESPECIAL
 DE ALTA COMPLEXIDADE - 
SERVIÇO DE ACOLHIMENTO INSTITUCIONAL - INSTITUIÇÃO
DE LONGA PERMANÊNCIA PARA IDOSOS (ILPI)</t>
  </si>
  <si>
    <t>GERÊNCIA DE 
ENFRENTAMENTO
ÀS DESPROTEÇÕES
SOCIAIS (GEDS)</t>
  </si>
  <si>
    <t>CASA DO
INTERIOR
DE GOIÁS
(CIGO)</t>
  </si>
  <si>
    <t>Gestantes e jovens mães atendidas pelo Programa Meninas de Luz.</t>
  </si>
  <si>
    <t>Pessoas capacitadas.</t>
  </si>
  <si>
    <t>PROGRAMA
UNIVERSITÁRIO
DO BEM (PROBEM)</t>
  </si>
  <si>
    <t>CENTRO DE IDOSOS SAGRADA FAMÍLIA (CISF), CENTRO DE IDOSOS VILA VIDA (CIVV), 
ESPAÇO BEM VIVER I (EBV I), ESPAÇO BEM VIVER II (EBV II), ESPAÇO BEM VIVER III (EBV III) 
e CENTRO DA PESSOA IDOSA MARIA XAVIER CAIADO</t>
  </si>
  <si>
    <t>CENTRO DE IDOSOS SAGRADA FAMÍLIA (CISF), CENTRO DE IDOSOS VILA VIDA (CIVV),
ESPAÇO BEM VIVER I (EBV I), ESPAÇO BEM VIVER II (EBV II), ESPAÇO BEM VIVER III (EBV III)
e CENTRO DA PESSOA IDOSA MARIA XAVIER CAIADO</t>
  </si>
  <si>
    <t>PROGRAMA
RESTAURANTE
DO BEM (RB)</t>
  </si>
  <si>
    <t>Pessoas idosas que residem na ILPI das unidades e idosos que residem nas Casas Lares, transferidos para ILPI por necessitarem de mais cuidados em virtude de dependência física temporária ou permanente.</t>
  </si>
  <si>
    <t>Pessoas idosas que residem nas unidades habitacionais, considerando ainda os idosos transferidos temporariamente às ILPIs até que haja a definição quanto à transferência permanente ou retorno às Casas Lares.</t>
  </si>
  <si>
    <t>Pessoas idosas ativas nos Centros Dia que são atendidas nas unidades, bem como os idosos em acompanhamento ou que receberam atendimento da equipe técnica em suas residências.</t>
  </si>
  <si>
    <t>PROPOSTA DE TRABALHO - 26º TERMO ADITIVO
ANEXO I - METAS FÍSICAS NO PERÍODO DE JULHO DE 2026 A JUNHO DE 2027</t>
  </si>
  <si>
    <t>109
(média / mês)</t>
  </si>
  <si>
    <t xml:space="preserve">
97
(média / mês)</t>
  </si>
  <si>
    <t xml:space="preserve">
96
(média / mês)</t>
  </si>
  <si>
    <t>1.848
(média / mês)</t>
  </si>
  <si>
    <t>604
(média / mês)</t>
  </si>
  <si>
    <t>14.500
(média / mês)</t>
  </si>
  <si>
    <t>30
(média / mês)</t>
  </si>
  <si>
    <t>345
(média / mês)</t>
  </si>
  <si>
    <t>611.217
(média / mês)</t>
  </si>
  <si>
    <t>50.000
(média / mês)</t>
  </si>
  <si>
    <t>150
(média / mês)</t>
  </si>
  <si>
    <t>263
(média / mês)</t>
  </si>
  <si>
    <t>1.200.000
(total)</t>
  </si>
  <si>
    <t>30.000
(total)</t>
  </si>
  <si>
    <t>400.000
(total)</t>
  </si>
  <si>
    <t xml:space="preserve">  PROGRAMA
BANCO DE 
ALIMENTOS (BA)</t>
  </si>
  <si>
    <t>PROGRAMA 
RESTAURANTE 
DO BEM (RB)</t>
  </si>
  <si>
    <t>2º SEMESTRE - 2027/1</t>
  </si>
  <si>
    <t xml:space="preserve">Centro de Idosos </t>
  </si>
  <si>
    <t>Centro de Idosos</t>
  </si>
  <si>
    <t>ANEXO I</t>
  </si>
  <si>
    <t>2026/2</t>
  </si>
  <si>
    <t>2027/1</t>
  </si>
  <si>
    <t>CENTRO DA JUVENTUDE TECENDO
O FUTURO (CJTF): PROGRAMA JUVENTUDE TECENDO O FUTURO (PJTF) e PROGRAMA MENINAS DE LUZ (PML)</t>
  </si>
  <si>
    <t>CENTRO DA JUVENTUDE TECENDO O FUTURO (CJTF): PROGRAMA JUVENTUDE TECENDO O FUTURO (PJTF) e PROGRAMA MENINAS DE LUZ (PML)</t>
  </si>
  <si>
    <t>Centro da Juventude Tecendo o Futuro - I</t>
  </si>
  <si>
    <t>165
(média / mês)</t>
  </si>
  <si>
    <t>27.236
(média / mês)</t>
  </si>
  <si>
    <t>92
(média / mês)</t>
  </si>
  <si>
    <t>600.000
(total)</t>
  </si>
  <si>
    <t>ORÇAMENTO MENSAL PREVISTO NA PROPOSTA DE TRABALHO DO 26º TERMO ADITIVO
PERÍODO: JULHO DE 2026 A JUNHO DE 2027
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</si>
</sst>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&quot;R$ &quot;* #,##0.00_-;&quot;-R$ &quot;* #,##0.00_-;_-&quot;R$ &quot;* \-??_-;_-@_-"/>
    <numFmt numFmtId="166" formatCode="&quot;R$&quot;\ #,##0.00"/>
  </numFmts>
  <fonts count="47" x14ac:knownFonts="1">
    <font>
      <sz val="11"/>
      <color indexed="8"/>
      <name val="Calibri"/>
      <family val="2"/>
      <charset val="1"/>
    </font>
    <font>
      <sz val="10"/>
      <name val="Arial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  <charset val="1"/>
    </font>
    <font>
      <sz val="7"/>
      <color indexed="8"/>
      <name val="Arial"/>
      <family val="2"/>
    </font>
    <font>
      <sz val="7"/>
      <color indexed="8"/>
      <name val="Calibri"/>
      <family val="2"/>
      <charset val="1"/>
    </font>
    <font>
      <b/>
      <sz val="12"/>
      <color indexed="8"/>
      <name val="Arial"/>
      <family val="2"/>
    </font>
    <font>
      <sz val="9"/>
      <color indexed="8"/>
      <name val="Calibri"/>
      <family val="2"/>
      <charset val="1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Calibri"/>
      <family val="2"/>
      <charset val="1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b/>
      <u/>
      <sz val="10"/>
      <color indexed="8"/>
      <name val="Arial"/>
      <family val="2"/>
    </font>
    <font>
      <sz val="8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 val="singleAccounting"/>
      <sz val="12"/>
      <name val="Arial"/>
      <family val="2"/>
    </font>
    <font>
      <b/>
      <sz val="12"/>
      <color indexed="8"/>
      <name val="Calibri"/>
      <family val="2"/>
    </font>
    <font>
      <sz val="15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sz val="14"/>
      <name val="Calibri"/>
      <family val="2"/>
      <charset val="1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9"/>
      <color rgb="FFFF000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6" tint="-0.24994659260841701"/>
      </left>
      <right style="double">
        <color theme="6" tint="-0.24994659260841701"/>
      </right>
      <top style="double">
        <color theme="6" tint="-0.24994659260841701"/>
      </top>
      <bottom style="double">
        <color theme="6" tint="-0.24994659260841701"/>
      </bottom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 style="double">
        <color theme="6" tint="-0.24994659260841701"/>
      </right>
      <top style="double">
        <color theme="6" tint="-0.24994659260841701"/>
      </top>
      <bottom/>
      <diagonal/>
    </border>
    <border>
      <left style="double">
        <color theme="6" tint="-0.24994659260841701"/>
      </left>
      <right style="double">
        <color theme="6" tint="-0.24994659260841701"/>
      </right>
      <top/>
      <bottom style="double">
        <color theme="6" tint="-0.24994659260841701"/>
      </bottom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 style="double">
        <color theme="6" tint="-0.24994659260841701"/>
      </left>
      <right style="double">
        <color theme="6" tint="-0.24994659260841701"/>
      </right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/>
      <top/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/>
      <bottom/>
      <diagonal/>
    </border>
  </borders>
  <cellStyleXfs count="11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165" fontId="37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37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2" fillId="0" borderId="0"/>
    <xf numFmtId="0" fontId="37" fillId="0" borderId="0"/>
    <xf numFmtId="0" fontId="4" fillId="0" borderId="0"/>
    <xf numFmtId="0" fontId="36" fillId="0" borderId="0"/>
    <xf numFmtId="9" fontId="36" fillId="0" borderId="0" applyFont="0" applyFill="0" applyBorder="0" applyAlignment="0" applyProtection="0"/>
    <xf numFmtId="0" fontId="3" fillId="0" borderId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17" fillId="0" borderId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</cellStyleXfs>
  <cellXfs count="278">
    <xf numFmtId="0" fontId="0" fillId="0" borderId="0" xfId="0"/>
    <xf numFmtId="0" fontId="6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44" fontId="0" fillId="0" borderId="0" xfId="0" applyNumberForma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 textRotation="90" wrapText="1"/>
    </xf>
    <xf numFmtId="44" fontId="1" fillId="0" borderId="0" xfId="2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3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44" fontId="1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9" fillId="0" borderId="0" xfId="0" applyFont="1"/>
    <xf numFmtId="0" fontId="5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justify"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44" fontId="6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 wrapText="1"/>
    </xf>
    <xf numFmtId="0" fontId="17" fillId="0" borderId="24" xfId="84" applyFont="1" applyBorder="1" applyAlignment="1">
      <alignment horizontal="left" vertical="center" wrapText="1"/>
    </xf>
    <xf numFmtId="0" fontId="19" fillId="0" borderId="24" xfId="84" applyFont="1" applyBorder="1" applyAlignment="1">
      <alignment horizontal="left" vertical="center" wrapText="1"/>
    </xf>
    <xf numFmtId="0" fontId="19" fillId="4" borderId="24" xfId="84" applyFont="1" applyFill="1" applyBorder="1" applyAlignment="1">
      <alignment horizontal="left" vertical="center" wrapText="1"/>
    </xf>
    <xf numFmtId="0" fontId="19" fillId="2" borderId="24" xfId="84" applyFont="1" applyFill="1" applyBorder="1" applyAlignment="1">
      <alignment horizontal="left" vertical="center" wrapText="1"/>
    </xf>
    <xf numFmtId="0" fontId="17" fillId="2" borderId="24" xfId="84" applyFont="1" applyFill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44" fontId="18" fillId="2" borderId="0" xfId="0" applyNumberFormat="1" applyFont="1" applyFill="1" applyAlignment="1">
      <alignment horizontal="center" vertical="center" wrapText="1"/>
    </xf>
    <xf numFmtId="0" fontId="17" fillId="4" borderId="24" xfId="84" applyFont="1" applyFill="1" applyBorder="1" applyAlignment="1">
      <alignment horizontal="left" vertical="center" wrapText="1"/>
    </xf>
    <xf numFmtId="44" fontId="6" fillId="0" borderId="0" xfId="0" applyNumberFormat="1" applyFont="1" applyAlignment="1">
      <alignment wrapText="1"/>
    </xf>
    <xf numFmtId="0" fontId="19" fillId="0" borderId="24" xfId="84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43" fontId="6" fillId="0" borderId="0" xfId="0" applyNumberFormat="1" applyFont="1" applyAlignment="1">
      <alignment horizontal="justify" vertical="center" wrapText="1"/>
    </xf>
    <xf numFmtId="43" fontId="6" fillId="0" borderId="0" xfId="0" applyNumberFormat="1" applyFont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4" xfId="84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justify" vertical="center" wrapText="1"/>
    </xf>
    <xf numFmtId="0" fontId="19" fillId="0" borderId="24" xfId="84" applyFont="1" applyBorder="1" applyAlignment="1">
      <alignment horizontal="center" vertical="center" wrapText="1"/>
    </xf>
    <xf numFmtId="0" fontId="19" fillId="4" borderId="24" xfId="84" applyFont="1" applyFill="1" applyBorder="1" applyAlignment="1">
      <alignment horizontal="center" vertical="center" wrapText="1"/>
    </xf>
    <xf numFmtId="0" fontId="19" fillId="2" borderId="24" xfId="84" applyFont="1" applyFill="1" applyBorder="1" applyAlignment="1">
      <alignment horizontal="center" vertical="center" wrapText="1"/>
    </xf>
    <xf numFmtId="0" fontId="17" fillId="2" borderId="24" xfId="84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justify" vertical="center" wrapText="1"/>
    </xf>
    <xf numFmtId="3" fontId="19" fillId="2" borderId="24" xfId="84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5" borderId="25" xfId="0" applyFont="1" applyFill="1" applyBorder="1" applyAlignment="1">
      <alignment vertical="center" textRotation="90" wrapText="1"/>
    </xf>
    <xf numFmtId="0" fontId="17" fillId="0" borderId="24" xfId="0" applyFont="1" applyBorder="1" applyAlignment="1">
      <alignment horizontal="left" vertical="center" wrapText="1"/>
    </xf>
    <xf numFmtId="44" fontId="26" fillId="0" borderId="24" xfId="2" applyFont="1" applyFill="1" applyBorder="1" applyAlignment="1">
      <alignment horizontal="center" vertical="center"/>
    </xf>
    <xf numFmtId="44" fontId="26" fillId="0" borderId="24" xfId="0" applyNumberFormat="1" applyFont="1" applyBorder="1" applyAlignment="1">
      <alignment vertical="center"/>
    </xf>
    <xf numFmtId="44" fontId="27" fillId="3" borderId="24" xfId="2" applyFont="1" applyFill="1" applyBorder="1" applyAlignment="1">
      <alignment horizontal="center" vertical="center"/>
    </xf>
    <xf numFmtId="44" fontId="27" fillId="3" borderId="24" xfId="2" applyFont="1" applyFill="1" applyBorder="1" applyAlignment="1">
      <alignment vertical="center"/>
    </xf>
    <xf numFmtId="44" fontId="27" fillId="3" borderId="26" xfId="2" applyFont="1" applyFill="1" applyBorder="1" applyAlignment="1">
      <alignment horizontal="center" vertical="center"/>
    </xf>
    <xf numFmtId="44" fontId="26" fillId="0" borderId="24" xfId="0" applyNumberFormat="1" applyFont="1" applyBorder="1" applyAlignment="1">
      <alignment horizontal="center" vertical="center"/>
    </xf>
    <xf numFmtId="44" fontId="22" fillId="0" borderId="24" xfId="0" applyNumberFormat="1" applyFont="1" applyBorder="1" applyAlignment="1">
      <alignment horizontal="center" vertical="center"/>
    </xf>
    <xf numFmtId="43" fontId="15" fillId="6" borderId="24" xfId="0" applyNumberFormat="1" applyFont="1" applyFill="1" applyBorder="1" applyAlignment="1">
      <alignment horizontal="center" vertical="center"/>
    </xf>
    <xf numFmtId="17" fontId="0" fillId="0" borderId="0" xfId="0" applyNumberFormat="1"/>
    <xf numFmtId="0" fontId="4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center" vertical="center" wrapText="1"/>
    </xf>
    <xf numFmtId="8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7" fillId="0" borderId="24" xfId="84" applyFont="1" applyBorder="1" applyAlignment="1">
      <alignment vertical="center" wrapText="1"/>
    </xf>
    <xf numFmtId="44" fontId="17" fillId="0" borderId="0" xfId="0" applyNumberFormat="1" applyFont="1"/>
    <xf numFmtId="44" fontId="30" fillId="0" borderId="0" xfId="0" applyNumberFormat="1" applyFont="1" applyAlignment="1">
      <alignment wrapText="1"/>
    </xf>
    <xf numFmtId="0" fontId="17" fillId="0" borderId="27" xfId="0" applyFont="1" applyBorder="1" applyAlignment="1">
      <alignment horizontal="left" vertical="center" wrapText="1"/>
    </xf>
    <xf numFmtId="0" fontId="17" fillId="0" borderId="27" xfId="84" applyFont="1" applyBorder="1" applyAlignment="1">
      <alignment horizontal="center" vertical="center" wrapText="1"/>
    </xf>
    <xf numFmtId="3" fontId="17" fillId="0" borderId="27" xfId="84" applyNumberFormat="1" applyFont="1" applyBorder="1" applyAlignment="1">
      <alignment horizontal="center" vertical="center" wrapText="1"/>
    </xf>
    <xf numFmtId="3" fontId="17" fillId="0" borderId="24" xfId="84" applyNumberFormat="1" applyFont="1" applyBorder="1" applyAlignment="1">
      <alignment horizontal="center" vertical="center" wrapText="1"/>
    </xf>
    <xf numFmtId="3" fontId="19" fillId="0" borderId="24" xfId="84" applyNumberFormat="1" applyFont="1" applyBorder="1" applyAlignment="1">
      <alignment horizontal="center" vertical="center" wrapText="1"/>
    </xf>
    <xf numFmtId="44" fontId="36" fillId="0" borderId="0" xfId="30"/>
    <xf numFmtId="0" fontId="5" fillId="7" borderId="27" xfId="0" applyFont="1" applyFill="1" applyBorder="1" applyAlignment="1">
      <alignment horizontal="center" vertical="center" wrapText="1"/>
    </xf>
    <xf numFmtId="44" fontId="26" fillId="0" borderId="27" xfId="2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44" fontId="26" fillId="0" borderId="24" xfId="2" applyFont="1" applyBorder="1" applyAlignment="1">
      <alignment vertical="center"/>
    </xf>
    <xf numFmtId="0" fontId="42" fillId="0" borderId="0" xfId="0" applyFont="1" applyAlignment="1">
      <alignment vertical="top" wrapText="1"/>
    </xf>
    <xf numFmtId="44" fontId="36" fillId="0" borderId="0" xfId="30" applyFill="1"/>
    <xf numFmtId="0" fontId="5" fillId="3" borderId="26" xfId="0" applyFont="1" applyFill="1" applyBorder="1" applyAlignment="1">
      <alignment horizontal="center" vertical="center" wrapText="1"/>
    </xf>
    <xf numFmtId="44" fontId="1" fillId="0" borderId="1" xfId="2" applyBorder="1"/>
    <xf numFmtId="0" fontId="17" fillId="5" borderId="28" xfId="0" applyFont="1" applyFill="1" applyBorder="1" applyAlignment="1">
      <alignment vertical="center" textRotation="90" wrapText="1"/>
    </xf>
    <xf numFmtId="0" fontId="17" fillId="5" borderId="25" xfId="0" applyFont="1" applyFill="1" applyBorder="1" applyAlignment="1">
      <alignment vertical="center" textRotation="90" wrapText="1"/>
    </xf>
    <xf numFmtId="44" fontId="43" fillId="0" borderId="0" xfId="30" applyFont="1"/>
    <xf numFmtId="0" fontId="17" fillId="2" borderId="26" xfId="84" applyFont="1" applyFill="1" applyBorder="1" applyAlignment="1">
      <alignment vertical="center" wrapText="1"/>
    </xf>
    <xf numFmtId="0" fontId="17" fillId="2" borderId="24" xfId="8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90"/>
    </xf>
    <xf numFmtId="0" fontId="17" fillId="0" borderId="0" xfId="84" applyFont="1" applyAlignment="1">
      <alignment horizontal="left" vertical="center" wrapText="1"/>
    </xf>
    <xf numFmtId="44" fontId="26" fillId="0" borderId="0" xfId="2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44" fontId="28" fillId="8" borderId="24" xfId="2" applyFont="1" applyFill="1" applyBorder="1" applyAlignment="1">
      <alignment vertical="center"/>
    </xf>
    <xf numFmtId="44" fontId="26" fillId="8" borderId="24" xfId="2" applyFont="1" applyFill="1" applyBorder="1" applyAlignment="1">
      <alignment vertical="center"/>
    </xf>
    <xf numFmtId="0" fontId="17" fillId="5" borderId="29" xfId="0" applyFont="1" applyFill="1" applyBorder="1" applyAlignment="1">
      <alignment horizontal="center" vertical="center" textRotation="90" wrapText="1"/>
    </xf>
    <xf numFmtId="44" fontId="26" fillId="8" borderId="24" xfId="2" applyFont="1" applyFill="1" applyBorder="1" applyAlignment="1">
      <alignment horizontal="center" vertical="center"/>
    </xf>
    <xf numFmtId="44" fontId="26" fillId="0" borderId="24" xfId="2" applyFont="1" applyFill="1" applyBorder="1" applyAlignment="1">
      <alignment vertical="center"/>
    </xf>
    <xf numFmtId="44" fontId="1" fillId="0" borderId="0" xfId="2" applyAlignment="1">
      <alignment horizontal="center" vertical="center" wrapText="1"/>
    </xf>
    <xf numFmtId="44" fontId="10" fillId="0" borderId="0" xfId="0" applyNumberFormat="1" applyFont="1"/>
    <xf numFmtId="44" fontId="32" fillId="0" borderId="0" xfId="0" applyNumberFormat="1" applyFont="1" applyAlignment="1">
      <alignment wrapText="1"/>
    </xf>
    <xf numFmtId="44" fontId="12" fillId="0" borderId="0" xfId="0" applyNumberFormat="1" applyFont="1"/>
    <xf numFmtId="0" fontId="33" fillId="9" borderId="2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/>
    </xf>
    <xf numFmtId="44" fontId="19" fillId="0" borderId="0" xfId="0" applyNumberFormat="1" applyFont="1"/>
    <xf numFmtId="44" fontId="31" fillId="0" borderId="4" xfId="0" applyNumberFormat="1" applyFont="1" applyBorder="1" applyAlignment="1">
      <alignment horizontal="center" vertical="center"/>
    </xf>
    <xf numFmtId="44" fontId="33" fillId="0" borderId="5" xfId="0" applyNumberFormat="1" applyFont="1" applyBorder="1" applyAlignment="1">
      <alignment horizontal="center" vertical="center"/>
    </xf>
    <xf numFmtId="44" fontId="34" fillId="0" borderId="1" xfId="0" applyNumberFormat="1" applyFont="1" applyBorder="1" applyAlignment="1">
      <alignment horizontal="center" vertical="center"/>
    </xf>
    <xf numFmtId="44" fontId="35" fillId="0" borderId="5" xfId="0" applyNumberFormat="1" applyFont="1" applyBorder="1" applyAlignment="1">
      <alignment horizontal="center" vertical="center"/>
    </xf>
    <xf numFmtId="44" fontId="33" fillId="0" borderId="1" xfId="0" applyNumberFormat="1" applyFont="1" applyBorder="1" applyAlignment="1">
      <alignment horizontal="center" vertical="center"/>
    </xf>
    <xf numFmtId="44" fontId="34" fillId="0" borderId="6" xfId="0" applyNumberFormat="1" applyFont="1" applyBorder="1" applyAlignment="1">
      <alignment horizontal="center" vertical="center"/>
    </xf>
    <xf numFmtId="44" fontId="34" fillId="0" borderId="7" xfId="0" applyNumberFormat="1" applyFont="1" applyBorder="1" applyAlignment="1">
      <alignment horizontal="center" vertical="center"/>
    </xf>
    <xf numFmtId="44" fontId="31" fillId="0" borderId="5" xfId="0" applyNumberFormat="1" applyFont="1" applyBorder="1" applyAlignment="1">
      <alignment horizontal="center" vertical="center"/>
    </xf>
    <xf numFmtId="44" fontId="34" fillId="0" borderId="8" xfId="0" applyNumberFormat="1" applyFont="1" applyBorder="1" applyAlignment="1">
      <alignment horizontal="center" vertical="center"/>
    </xf>
    <xf numFmtId="44" fontId="33" fillId="0" borderId="9" xfId="0" applyNumberFormat="1" applyFont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 wrapText="1"/>
    </xf>
    <xf numFmtId="0" fontId="33" fillId="9" borderId="10" xfId="0" applyFont="1" applyFill="1" applyBorder="1" applyAlignment="1">
      <alignment horizontal="center" vertical="center"/>
    </xf>
    <xf numFmtId="44" fontId="34" fillId="0" borderId="11" xfId="0" applyNumberFormat="1" applyFont="1" applyBorder="1" applyAlignment="1">
      <alignment horizontal="center" vertical="center"/>
    </xf>
    <xf numFmtId="44" fontId="33" fillId="0" borderId="6" xfId="0" applyNumberFormat="1" applyFont="1" applyBorder="1" applyAlignment="1">
      <alignment horizontal="center" vertical="center"/>
    </xf>
    <xf numFmtId="44" fontId="35" fillId="0" borderId="4" xfId="0" applyNumberFormat="1" applyFont="1" applyBorder="1" applyAlignment="1">
      <alignment horizontal="center" vertical="center"/>
    </xf>
    <xf numFmtId="44" fontId="35" fillId="0" borderId="12" xfId="0" applyNumberFormat="1" applyFont="1" applyBorder="1" applyAlignment="1">
      <alignment horizontal="center" vertical="center"/>
    </xf>
    <xf numFmtId="44" fontId="35" fillId="3" borderId="13" xfId="0" applyNumberFormat="1" applyFont="1" applyFill="1" applyBorder="1" applyAlignment="1">
      <alignment horizontal="center" vertical="center"/>
    </xf>
    <xf numFmtId="0" fontId="33" fillId="11" borderId="14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/>
    </xf>
    <xf numFmtId="0" fontId="33" fillId="11" borderId="4" xfId="0" applyFont="1" applyFill="1" applyBorder="1" applyAlignment="1">
      <alignment horizontal="center" vertical="center" wrapText="1"/>
    </xf>
    <xf numFmtId="0" fontId="33" fillId="11" borderId="4" xfId="0" applyFont="1" applyFill="1" applyBorder="1" applyAlignment="1">
      <alignment horizontal="center" vertical="center"/>
    </xf>
    <xf numFmtId="0" fontId="33" fillId="9" borderId="15" xfId="0" applyFont="1" applyFill="1" applyBorder="1" applyAlignment="1">
      <alignment horizontal="center" vertical="center" wrapText="1"/>
    </xf>
    <xf numFmtId="44" fontId="33" fillId="0" borderId="16" xfId="0" applyNumberFormat="1" applyFont="1" applyBorder="1" applyAlignment="1">
      <alignment horizontal="center" vertical="center"/>
    </xf>
    <xf numFmtId="44" fontId="33" fillId="0" borderId="17" xfId="0" applyNumberFormat="1" applyFont="1" applyBorder="1" applyAlignment="1">
      <alignment horizontal="center" vertical="center"/>
    </xf>
    <xf numFmtId="44" fontId="34" fillId="0" borderId="18" xfId="0" applyNumberFormat="1" applyFont="1" applyBorder="1" applyAlignment="1">
      <alignment horizontal="center" vertical="center"/>
    </xf>
    <xf numFmtId="44" fontId="34" fillId="0" borderId="16" xfId="0" applyNumberFormat="1" applyFont="1" applyBorder="1" applyAlignment="1">
      <alignment horizontal="center" vertical="center"/>
    </xf>
    <xf numFmtId="44" fontId="34" fillId="0" borderId="17" xfId="0" applyNumberFormat="1" applyFont="1" applyBorder="1" applyAlignment="1">
      <alignment horizontal="center" vertical="center"/>
    </xf>
    <xf numFmtId="44" fontId="31" fillId="0" borderId="12" xfId="0" applyNumberFormat="1" applyFont="1" applyBorder="1" applyAlignment="1">
      <alignment horizontal="center" vertical="center"/>
    </xf>
    <xf numFmtId="0" fontId="33" fillId="11" borderId="12" xfId="0" applyFont="1" applyFill="1" applyBorder="1" applyAlignment="1">
      <alignment horizontal="center" vertical="center" wrapText="1"/>
    </xf>
    <xf numFmtId="0" fontId="33" fillId="9" borderId="19" xfId="0" applyFont="1" applyFill="1" applyBorder="1" applyAlignment="1">
      <alignment horizontal="center" vertical="center"/>
    </xf>
    <xf numFmtId="44" fontId="33" fillId="0" borderId="20" xfId="0" applyNumberFormat="1" applyFont="1" applyBorder="1" applyAlignment="1">
      <alignment horizontal="center" vertical="center"/>
    </xf>
    <xf numFmtId="44" fontId="34" fillId="0" borderId="21" xfId="0" applyNumberFormat="1" applyFont="1" applyBorder="1" applyAlignment="1">
      <alignment horizontal="center" vertical="center"/>
    </xf>
    <xf numFmtId="44" fontId="31" fillId="0" borderId="22" xfId="0" applyNumberFormat="1" applyFont="1" applyBorder="1" applyAlignment="1">
      <alignment horizontal="center" vertical="center"/>
    </xf>
    <xf numFmtId="0" fontId="33" fillId="11" borderId="13" xfId="0" applyFont="1" applyFill="1" applyBorder="1" applyAlignment="1">
      <alignment horizontal="center" vertical="center"/>
    </xf>
    <xf numFmtId="44" fontId="34" fillId="0" borderId="23" xfId="0" applyNumberFormat="1" applyFont="1" applyBorder="1" applyAlignment="1">
      <alignment horizontal="center" vertical="center"/>
    </xf>
    <xf numFmtId="44" fontId="34" fillId="0" borderId="13" xfId="0" applyNumberFormat="1" applyFont="1" applyBorder="1" applyAlignment="1">
      <alignment horizontal="center" vertical="center"/>
    </xf>
    <xf numFmtId="0" fontId="17" fillId="2" borderId="26" xfId="0" applyFont="1" applyFill="1" applyBorder="1" applyAlignment="1">
      <alignment horizontal="justify" vertical="center" wrapText="1"/>
    </xf>
    <xf numFmtId="0" fontId="44" fillId="5" borderId="30" xfId="0" applyFont="1" applyFill="1" applyBorder="1" applyAlignment="1">
      <alignment horizontal="center" vertical="center" textRotation="90" wrapText="1"/>
    </xf>
    <xf numFmtId="44" fontId="26" fillId="8" borderId="31" xfId="2" applyFont="1" applyFill="1" applyBorder="1" applyAlignment="1">
      <alignment vertical="center"/>
    </xf>
    <xf numFmtId="0" fontId="17" fillId="5" borderId="28" xfId="0" applyFont="1" applyFill="1" applyBorder="1" applyAlignment="1">
      <alignment horizontal="center" vertical="center" textRotation="90" wrapText="1"/>
    </xf>
    <xf numFmtId="0" fontId="44" fillId="5" borderId="24" xfId="0" applyFont="1" applyFill="1" applyBorder="1" applyAlignment="1">
      <alignment horizontal="center" vertical="center" textRotation="90" wrapText="1"/>
    </xf>
    <xf numFmtId="0" fontId="17" fillId="5" borderId="24" xfId="0" applyFont="1" applyFill="1" applyBorder="1" applyAlignment="1">
      <alignment vertical="center" textRotation="90" wrapText="1"/>
    </xf>
    <xf numFmtId="0" fontId="17" fillId="5" borderId="24" xfId="0" applyFont="1" applyFill="1" applyBorder="1" applyAlignment="1">
      <alignment horizontal="center" vertical="center" textRotation="90" wrapText="1"/>
    </xf>
    <xf numFmtId="44" fontId="26" fillId="0" borderId="24" xfId="2" applyFont="1" applyBorder="1" applyAlignment="1">
      <alignment horizontal="center" vertical="center"/>
    </xf>
    <xf numFmtId="44" fontId="26" fillId="0" borderId="31" xfId="2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 textRotation="90" wrapText="1"/>
    </xf>
    <xf numFmtId="0" fontId="44" fillId="5" borderId="28" xfId="0" applyFont="1" applyFill="1" applyBorder="1" applyAlignment="1">
      <alignment vertical="center" textRotation="90" wrapText="1"/>
    </xf>
    <xf numFmtId="0" fontId="19" fillId="5" borderId="28" xfId="0" applyFont="1" applyFill="1" applyBorder="1" applyAlignment="1">
      <alignment vertical="center" textRotation="90" wrapText="1"/>
    </xf>
    <xf numFmtId="0" fontId="19" fillId="5" borderId="32" xfId="0" applyFont="1" applyFill="1" applyBorder="1" applyAlignment="1">
      <alignment vertical="center" textRotation="90" wrapText="1"/>
    </xf>
    <xf numFmtId="44" fontId="1" fillId="0" borderId="0" xfId="2" applyFill="1" applyBorder="1"/>
    <xf numFmtId="0" fontId="17" fillId="0" borderId="27" xfId="0" applyFont="1" applyBorder="1" applyAlignment="1">
      <alignment horizontal="justify" vertical="center" wrapText="1"/>
    </xf>
    <xf numFmtId="44" fontId="26" fillId="8" borderId="26" xfId="2" applyFont="1" applyFill="1" applyBorder="1" applyAlignment="1">
      <alignment horizontal="center" vertical="center"/>
    </xf>
    <xf numFmtId="44" fontId="26" fillId="8" borderId="27" xfId="2" applyFont="1" applyFill="1" applyBorder="1" applyAlignment="1">
      <alignment horizontal="center" vertical="center"/>
    </xf>
    <xf numFmtId="44" fontId="26" fillId="8" borderId="31" xfId="2" applyFont="1" applyFill="1" applyBorder="1" applyAlignment="1">
      <alignment horizontal="center" vertical="center"/>
    </xf>
    <xf numFmtId="44" fontId="26" fillId="0" borderId="26" xfId="2" applyFont="1" applyFill="1" applyBorder="1" applyAlignment="1">
      <alignment horizontal="center" vertical="center"/>
    </xf>
    <xf numFmtId="44" fontId="26" fillId="0" borderId="31" xfId="2" applyFont="1" applyFill="1" applyBorder="1" applyAlignment="1">
      <alignment horizontal="center" vertical="center"/>
    </xf>
    <xf numFmtId="44" fontId="26" fillId="0" borderId="27" xfId="2" applyFont="1" applyFill="1" applyBorder="1" applyAlignment="1">
      <alignment horizontal="center" vertical="center"/>
    </xf>
    <xf numFmtId="44" fontId="26" fillId="0" borderId="24" xfId="2" applyFont="1" applyFill="1" applyBorder="1" applyAlignment="1">
      <alignment horizontal="center" vertical="center"/>
    </xf>
    <xf numFmtId="44" fontId="26" fillId="8" borderId="24" xfId="2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center" vertical="center"/>
    </xf>
    <xf numFmtId="49" fontId="5" fillId="7" borderId="36" xfId="0" applyNumberFormat="1" applyFont="1" applyFill="1" applyBorder="1" applyAlignment="1">
      <alignment horizontal="center" vertical="center"/>
    </xf>
    <xf numFmtId="49" fontId="5" fillId="7" borderId="37" xfId="0" applyNumberFormat="1" applyFont="1" applyFill="1" applyBorder="1" applyAlignment="1">
      <alignment horizontal="center" vertical="center"/>
    </xf>
    <xf numFmtId="44" fontId="26" fillId="0" borderId="24" xfId="2" applyFont="1" applyFill="1" applyBorder="1" applyAlignment="1">
      <alignment vertical="center"/>
    </xf>
    <xf numFmtId="166" fontId="46" fillId="12" borderId="29" xfId="0" applyNumberFormat="1" applyFont="1" applyFill="1" applyBorder="1" applyAlignment="1">
      <alignment horizontal="center" vertical="center"/>
    </xf>
    <xf numFmtId="166" fontId="46" fillId="12" borderId="36" xfId="0" applyNumberFormat="1" applyFont="1" applyFill="1" applyBorder="1" applyAlignment="1">
      <alignment horizontal="center" vertical="center"/>
    </xf>
    <xf numFmtId="166" fontId="46" fillId="12" borderId="37" xfId="0" applyNumberFormat="1" applyFont="1" applyFill="1" applyBorder="1" applyAlignment="1">
      <alignment horizontal="center" vertical="center"/>
    </xf>
    <xf numFmtId="166" fontId="46" fillId="13" borderId="29" xfId="0" applyNumberFormat="1" applyFont="1" applyFill="1" applyBorder="1" applyAlignment="1">
      <alignment horizontal="center" vertical="center"/>
    </xf>
    <xf numFmtId="166" fontId="46" fillId="13" borderId="36" xfId="0" applyNumberFormat="1" applyFont="1" applyFill="1" applyBorder="1" applyAlignment="1">
      <alignment horizontal="center" vertical="center"/>
    </xf>
    <xf numFmtId="166" fontId="46" fillId="13" borderId="37" xfId="0" applyNumberFormat="1" applyFont="1" applyFill="1" applyBorder="1" applyAlignment="1">
      <alignment horizontal="center" vertical="center"/>
    </xf>
    <xf numFmtId="0" fontId="5" fillId="14" borderId="26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5" fillId="3" borderId="24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5" fillId="3" borderId="35" xfId="0" applyNumberFormat="1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 textRotation="90" wrapText="1"/>
    </xf>
    <xf numFmtId="0" fontId="17" fillId="5" borderId="25" xfId="0" applyFont="1" applyFill="1" applyBorder="1" applyAlignment="1">
      <alignment horizontal="center" vertical="center" textRotation="90" wrapText="1"/>
    </xf>
    <xf numFmtId="0" fontId="17" fillId="5" borderId="32" xfId="0" applyFont="1" applyFill="1" applyBorder="1" applyAlignment="1">
      <alignment horizontal="center" vertical="center" textRotation="90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 textRotation="90" wrapText="1"/>
    </xf>
    <xf numFmtId="0" fontId="17" fillId="5" borderId="27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vertical="top" wrapText="1"/>
    </xf>
    <xf numFmtId="0" fontId="42" fillId="0" borderId="0" xfId="0" applyFont="1" applyAlignment="1">
      <alignment horizontal="center" vertical="top"/>
    </xf>
    <xf numFmtId="44" fontId="26" fillId="0" borderId="26" xfId="2" applyFont="1" applyBorder="1" applyAlignment="1">
      <alignment horizontal="center" vertical="center"/>
    </xf>
    <xf numFmtId="44" fontId="26" fillId="0" borderId="27" xfId="2" applyFont="1" applyBorder="1" applyAlignment="1">
      <alignment horizontal="center" vertical="center"/>
    </xf>
    <xf numFmtId="0" fontId="19" fillId="5" borderId="28" xfId="0" applyFont="1" applyFill="1" applyBorder="1" applyAlignment="1">
      <alignment horizontal="center" vertical="center" textRotation="90" wrapText="1"/>
    </xf>
    <xf numFmtId="0" fontId="19" fillId="5" borderId="33" xfId="0" applyFont="1" applyFill="1" applyBorder="1" applyAlignment="1">
      <alignment horizontal="center" vertical="center" textRotation="90" wrapText="1"/>
    </xf>
    <xf numFmtId="0" fontId="19" fillId="5" borderId="34" xfId="0" applyFont="1" applyFill="1" applyBorder="1" applyAlignment="1">
      <alignment horizontal="center" vertical="center" textRotation="90" wrapText="1"/>
    </xf>
    <xf numFmtId="0" fontId="19" fillId="5" borderId="32" xfId="0" applyFont="1" applyFill="1" applyBorder="1" applyAlignment="1">
      <alignment horizontal="center" vertical="center" textRotation="90" wrapText="1"/>
    </xf>
    <xf numFmtId="0" fontId="19" fillId="5" borderId="35" xfId="0" applyFont="1" applyFill="1" applyBorder="1" applyAlignment="1">
      <alignment horizontal="center" vertical="center" textRotation="90" wrapText="1"/>
    </xf>
    <xf numFmtId="0" fontId="19" fillId="5" borderId="30" xfId="0" applyFont="1" applyFill="1" applyBorder="1" applyAlignment="1">
      <alignment horizontal="center" vertical="center" textRotation="90" wrapText="1"/>
    </xf>
    <xf numFmtId="0" fontId="19" fillId="5" borderId="29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textRotation="90" wrapText="1"/>
    </xf>
    <xf numFmtId="0" fontId="19" fillId="5" borderId="37" xfId="0" applyFont="1" applyFill="1" applyBorder="1" applyAlignment="1">
      <alignment horizontal="center" vertical="center" textRotation="90" wrapText="1"/>
    </xf>
    <xf numFmtId="0" fontId="17" fillId="5" borderId="33" xfId="0" applyFont="1" applyFill="1" applyBorder="1" applyAlignment="1">
      <alignment horizontal="center" vertical="center" textRotation="90" wrapText="1"/>
    </xf>
    <xf numFmtId="0" fontId="17" fillId="5" borderId="34" xfId="0" applyFont="1" applyFill="1" applyBorder="1" applyAlignment="1">
      <alignment horizontal="center" vertical="center" textRotation="90" wrapText="1"/>
    </xf>
    <xf numFmtId="0" fontId="17" fillId="5" borderId="35" xfId="0" applyFont="1" applyFill="1" applyBorder="1" applyAlignment="1">
      <alignment horizontal="center" vertical="center" textRotation="90" wrapText="1"/>
    </xf>
    <xf numFmtId="0" fontId="17" fillId="5" borderId="30" xfId="0" applyFont="1" applyFill="1" applyBorder="1" applyAlignment="1">
      <alignment horizontal="center" vertical="center" textRotation="90" wrapText="1"/>
    </xf>
    <xf numFmtId="0" fontId="44" fillId="5" borderId="29" xfId="0" applyFont="1" applyFill="1" applyBorder="1" applyAlignment="1">
      <alignment horizontal="center" vertical="center" textRotation="90" wrapText="1"/>
    </xf>
    <xf numFmtId="0" fontId="44" fillId="5" borderId="36" xfId="0" applyFont="1" applyFill="1" applyBorder="1" applyAlignment="1">
      <alignment horizontal="center" vertical="center" textRotation="90" wrapText="1"/>
    </xf>
    <xf numFmtId="0" fontId="44" fillId="5" borderId="37" xfId="0" applyFont="1" applyFill="1" applyBorder="1" applyAlignment="1">
      <alignment horizontal="center" vertical="center" textRotation="90" wrapText="1"/>
    </xf>
    <xf numFmtId="0" fontId="19" fillId="5" borderId="25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38" xfId="0" applyFont="1" applyFill="1" applyBorder="1" applyAlignment="1">
      <alignment horizontal="center" vertical="center" textRotation="90" wrapText="1"/>
    </xf>
    <xf numFmtId="0" fontId="17" fillId="2" borderId="26" xfId="0" applyFont="1" applyFill="1" applyBorder="1" applyAlignment="1">
      <alignment horizontal="justify" vertical="center" wrapText="1"/>
    </xf>
    <xf numFmtId="0" fontId="17" fillId="2" borderId="27" xfId="0" applyFont="1" applyFill="1" applyBorder="1" applyAlignment="1">
      <alignment horizontal="justify" vertical="center" wrapText="1"/>
    </xf>
    <xf numFmtId="0" fontId="24" fillId="3" borderId="29" xfId="0" applyFont="1" applyFill="1" applyBorder="1" applyAlignment="1">
      <alignment horizontal="left" vertical="center" wrapText="1"/>
    </xf>
    <xf numFmtId="0" fontId="24" fillId="3" borderId="37" xfId="0" applyFont="1" applyFill="1" applyBorder="1" applyAlignment="1">
      <alignment horizontal="left" vertical="center" wrapText="1"/>
    </xf>
    <xf numFmtId="3" fontId="5" fillId="3" borderId="29" xfId="84" applyNumberFormat="1" applyFont="1" applyFill="1" applyBorder="1" applyAlignment="1">
      <alignment horizontal="center" vertical="center" wrapText="1"/>
    </xf>
    <xf numFmtId="3" fontId="5" fillId="3" borderId="37" xfId="84" applyNumberFormat="1" applyFont="1" applyFill="1" applyBorder="1" applyAlignment="1">
      <alignment horizontal="center" vertical="center" wrapText="1"/>
    </xf>
    <xf numFmtId="44" fontId="26" fillId="0" borderId="24" xfId="2" applyFont="1" applyBorder="1" applyAlignment="1">
      <alignment horizontal="center" vertical="center"/>
    </xf>
    <xf numFmtId="44" fontId="26" fillId="0" borderId="31" xfId="2" applyFont="1" applyBorder="1" applyAlignment="1">
      <alignment horizontal="center" vertical="center"/>
    </xf>
    <xf numFmtId="3" fontId="19" fillId="0" borderId="34" xfId="84" applyNumberFormat="1" applyFont="1" applyBorder="1" applyAlignment="1">
      <alignment horizontal="center" vertical="center" wrapText="1"/>
    </xf>
    <xf numFmtId="3" fontId="19" fillId="0" borderId="30" xfId="84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wrapText="1"/>
    </xf>
    <xf numFmtId="0" fontId="15" fillId="6" borderId="24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44" fontId="26" fillId="0" borderId="24" xfId="2" applyFont="1" applyBorder="1" applyAlignment="1">
      <alignment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44" fillId="5" borderId="28" xfId="0" applyFont="1" applyFill="1" applyBorder="1" applyAlignment="1">
      <alignment horizontal="center" vertical="center" textRotation="90" wrapText="1"/>
    </xf>
    <xf numFmtId="0" fontId="44" fillId="5" borderId="34" xfId="0" applyFont="1" applyFill="1" applyBorder="1" applyAlignment="1">
      <alignment horizontal="center" vertical="center" textRotation="90" wrapText="1"/>
    </xf>
    <xf numFmtId="0" fontId="44" fillId="5" borderId="25" xfId="0" applyFont="1" applyFill="1" applyBorder="1" applyAlignment="1">
      <alignment horizontal="center" vertical="center" textRotation="90" wrapText="1"/>
    </xf>
    <xf numFmtId="0" fontId="44" fillId="5" borderId="38" xfId="0" applyFont="1" applyFill="1" applyBorder="1" applyAlignment="1">
      <alignment horizontal="center" vertical="center" textRotation="90" wrapText="1"/>
    </xf>
    <xf numFmtId="0" fontId="44" fillId="5" borderId="32" xfId="0" applyFont="1" applyFill="1" applyBorder="1" applyAlignment="1">
      <alignment horizontal="center" vertical="center" textRotation="90" wrapText="1"/>
    </xf>
    <xf numFmtId="0" fontId="44" fillId="5" borderId="30" xfId="0" applyFont="1" applyFill="1" applyBorder="1" applyAlignment="1">
      <alignment horizontal="center" vertical="center" textRotation="90" wrapText="1"/>
    </xf>
    <xf numFmtId="0" fontId="17" fillId="5" borderId="29" xfId="0" applyFont="1" applyFill="1" applyBorder="1" applyAlignment="1">
      <alignment horizontal="center" vertical="center" textRotation="90" wrapText="1"/>
    </xf>
    <xf numFmtId="0" fontId="17" fillId="5" borderId="36" xfId="0" applyFont="1" applyFill="1" applyBorder="1" applyAlignment="1">
      <alignment horizontal="center" vertical="center" textRotation="90" wrapText="1"/>
    </xf>
    <xf numFmtId="0" fontId="17" fillId="5" borderId="37" xfId="0" applyFont="1" applyFill="1" applyBorder="1" applyAlignment="1">
      <alignment horizontal="center" vertical="center" textRotation="90" wrapText="1"/>
    </xf>
    <xf numFmtId="3" fontId="19" fillId="0" borderId="24" xfId="84" applyNumberFormat="1" applyFont="1" applyBorder="1" applyAlignment="1">
      <alignment horizontal="center" vertical="center" wrapText="1"/>
    </xf>
    <xf numFmtId="0" fontId="17" fillId="0" borderId="26" xfId="84" applyFont="1" applyBorder="1" applyAlignment="1">
      <alignment horizontal="center" vertical="center" wrapText="1"/>
    </xf>
    <xf numFmtId="0" fontId="17" fillId="0" borderId="27" xfId="84" applyFont="1" applyBorder="1" applyAlignment="1">
      <alignment horizontal="center" vertical="center" wrapText="1"/>
    </xf>
  </cellXfs>
  <cellStyles count="114">
    <cellStyle name="Excel Built-in Normal" xfId="1" xr:uid="{E5D267A5-81D5-4162-BCB8-59DB240E59FD}"/>
    <cellStyle name="Moeda" xfId="2" builtinId="4"/>
    <cellStyle name="Moeda 10" xfId="3" xr:uid="{0A7A8113-BA8A-46F7-83F6-356369A29EA3}"/>
    <cellStyle name="Moeda 2" xfId="4" xr:uid="{B2D8A619-C67C-45D3-A4D1-10FEDF37919F}"/>
    <cellStyle name="Moeda 2 2" xfId="5" xr:uid="{F59EC2A3-2431-4DB8-A418-B6C06BBAE33A}"/>
    <cellStyle name="Moeda 2 2 2" xfId="6" xr:uid="{48AC0708-DBD6-47A3-820E-ADFC3A9CE14D}"/>
    <cellStyle name="Moeda 2 2 2 2" xfId="7" xr:uid="{D2F5C9CA-E08A-48D4-9B3D-1828F56BDCFB}"/>
    <cellStyle name="Moeda 2 2 2 2 2" xfId="8" xr:uid="{37BA868D-5B41-43AF-A9A3-8E1444D631D3}"/>
    <cellStyle name="Moeda 2 2 2 3" xfId="9" xr:uid="{7165CB3E-67CE-4199-8D21-DBAEA4A2FEC6}"/>
    <cellStyle name="Moeda 2 2 3" xfId="10" xr:uid="{8FAF566B-E615-4A4B-889F-805A2059E758}"/>
    <cellStyle name="Moeda 2 2 3 2" xfId="11" xr:uid="{7D45878B-5679-42A8-B453-DD8C09E4A288}"/>
    <cellStyle name="Moeda 2 2 4" xfId="12" xr:uid="{598B70C4-E18F-4BC9-95ED-FC1341306C50}"/>
    <cellStyle name="Moeda 2 3" xfId="13" xr:uid="{B3E7EC68-0670-489A-A6F6-D6C9D487A7D1}"/>
    <cellStyle name="Moeda 2 3 2" xfId="14" xr:uid="{ED9F3F19-63C3-4C00-AA10-4C39A2D811F8}"/>
    <cellStyle name="Moeda 2 3 2 2" xfId="15" xr:uid="{B21ED722-49BB-49ED-8F5B-F408532DEFAA}"/>
    <cellStyle name="Moeda 2 3 2 2 2" xfId="16" xr:uid="{97F03801-0407-4A19-8E7F-DD38A68B1F79}"/>
    <cellStyle name="Moeda 2 3 2 3" xfId="17" xr:uid="{89FD2C8E-57FD-4AB0-885B-6F3002DD6470}"/>
    <cellStyle name="Moeda 2 3 3" xfId="18" xr:uid="{6F921B68-CF85-487F-897D-5A0B71A70520}"/>
    <cellStyle name="Moeda 2 3 3 2" xfId="19" xr:uid="{4CC7DEA3-A38B-40EE-80CF-137C421343C8}"/>
    <cellStyle name="Moeda 2 3 4" xfId="20" xr:uid="{BC73D11B-0594-48C3-9197-1924CEAD7953}"/>
    <cellStyle name="Moeda 2 4" xfId="21" xr:uid="{42A89103-3207-4EDD-A403-0C04CCF441E7}"/>
    <cellStyle name="Moeda 2 5" xfId="22" xr:uid="{449D5116-0FE2-4B41-98D2-0A2D186D8BDE}"/>
    <cellStyle name="Moeda 2 5 2" xfId="23" xr:uid="{CD97C32D-4B50-4D26-B527-DB3059F35739}"/>
    <cellStyle name="Moeda 2 5 2 2" xfId="24" xr:uid="{D6A9B62A-352B-4BF0-BF99-46B103696F72}"/>
    <cellStyle name="Moeda 2 5 2 2 2" xfId="25" xr:uid="{7C66A4FE-EA92-4E8A-8771-2F25BDF8CFCA}"/>
    <cellStyle name="Moeda 2 5 2 3" xfId="26" xr:uid="{0F9C77D9-3AF0-42DC-8BA5-11A031A816FE}"/>
    <cellStyle name="Moeda 2 5 3" xfId="27" xr:uid="{F9F96663-FE95-40BA-B9FB-F62ECF9DBD98}"/>
    <cellStyle name="Moeda 2 5 3 2" xfId="28" xr:uid="{C0B00D6D-012F-4033-B80F-4ABAC8DFA4B1}"/>
    <cellStyle name="Moeda 2 5 4" xfId="29" xr:uid="{7569BDE6-E42A-4E01-BC24-4A11E3931141}"/>
    <cellStyle name="Moeda 3" xfId="30" xr:uid="{7C33BAE6-FC69-4F24-8A2F-2B85A12D284C}"/>
    <cellStyle name="Moeda 3 2" xfId="31" xr:uid="{101B32BA-F397-40D9-9B8B-A376449F91EF}"/>
    <cellStyle name="Moeda 3 2 2" xfId="32" xr:uid="{CF1E1704-7DF0-4F15-B274-BAACE3F37334}"/>
    <cellStyle name="Moeda 3 2 2 2" xfId="33" xr:uid="{22B712D4-52BA-446D-A803-F7A1D1F6B2C4}"/>
    <cellStyle name="Moeda 3 2 3" xfId="34" xr:uid="{10C2E81D-DCDB-4001-80C9-17D4F43E753E}"/>
    <cellStyle name="Moeda 3 3" xfId="35" xr:uid="{8E8A2F2D-D24A-4823-8C97-82E49DD7B4A4}"/>
    <cellStyle name="Moeda 3 3 2" xfId="36" xr:uid="{936BAAF6-75F0-4FAA-A007-D49DBD0F50DD}"/>
    <cellStyle name="Moeda 3 4" xfId="37" xr:uid="{87F4EF58-4756-4473-926B-FDA2ADBFC9F6}"/>
    <cellStyle name="Moeda 4" xfId="38" xr:uid="{D4E0C9DE-0E7E-4F2E-8E4E-F2EABAB5B65C}"/>
    <cellStyle name="Moeda 4 2" xfId="39" xr:uid="{3622E63B-5CBF-46C8-80AD-6FD417C2634E}"/>
    <cellStyle name="Moeda 4 2 2" xfId="40" xr:uid="{FB93BAAC-DBC0-4B0A-8241-9EFD3F6D2AE1}"/>
    <cellStyle name="Moeda 4 2 2 2" xfId="41" xr:uid="{BBC16ED5-E41D-4342-8268-5E1AF44BC699}"/>
    <cellStyle name="Moeda 4 2 3" xfId="42" xr:uid="{7A26DD36-0EE9-40BD-B041-DD28F37AB080}"/>
    <cellStyle name="Moeda 4 3" xfId="43" xr:uid="{B70F2456-FE29-47E5-AA1C-C2A8B078CD84}"/>
    <cellStyle name="Moeda 4 3 2" xfId="44" xr:uid="{EB6AA720-A600-420F-831A-76E1766CC37F}"/>
    <cellStyle name="Moeda 4 4" xfId="45" xr:uid="{394EEA1B-E364-472C-A72C-EF1B49D36B98}"/>
    <cellStyle name="Moeda 5" xfId="46" xr:uid="{77CDC963-2FE5-49F0-95F2-B5C44DAAA832}"/>
    <cellStyle name="Moeda 5 2" xfId="47" xr:uid="{7B1C20F4-E684-47BC-AA5B-18C82AC324F9}"/>
    <cellStyle name="Moeda 5 2 2" xfId="48" xr:uid="{E438D6F3-688D-4968-A850-795E8A0E9F88}"/>
    <cellStyle name="Moeda 5 2 2 2" xfId="49" xr:uid="{D99F376F-17D7-406A-831B-C15F0F6BA605}"/>
    <cellStyle name="Moeda 5 2 2 2 2" xfId="50" xr:uid="{88B7D4B2-5167-43B9-A928-82CAFD21799C}"/>
    <cellStyle name="Moeda 5 2 2 3" xfId="51" xr:uid="{EFCAACFF-A1E1-4230-8885-D8816494CE02}"/>
    <cellStyle name="Moeda 5 2 3" xfId="52" xr:uid="{1192B261-3E1A-42B6-86E7-2A38F9BEFCC4}"/>
    <cellStyle name="Moeda 5 2 3 2" xfId="53" xr:uid="{EEBACB08-7719-485B-84ED-3950EF70D58C}"/>
    <cellStyle name="Moeda 5 2 4" xfId="54" xr:uid="{85E8534E-E119-4DF2-80A5-2DA1B363E845}"/>
    <cellStyle name="Moeda 5 3" xfId="55" xr:uid="{C3A5AE21-9BDC-44C3-948C-F00E2607310C}"/>
    <cellStyle name="Moeda 5 3 2" xfId="56" xr:uid="{5B7B979C-1E4B-4728-B0E5-CBFC6A3178D7}"/>
    <cellStyle name="Moeda 5 3 2 2" xfId="57" xr:uid="{397BAF99-59FE-4510-B365-3FD099A2827C}"/>
    <cellStyle name="Moeda 5 3 3" xfId="58" xr:uid="{3A03CBEB-6AA0-430C-8415-698BB67D4997}"/>
    <cellStyle name="Moeda 5 4" xfId="59" xr:uid="{4D8E44ED-5D8A-40E7-B2C8-0B1CE94926E6}"/>
    <cellStyle name="Moeda 5 4 2" xfId="60" xr:uid="{F813A1FE-B566-4344-97FA-2775D283F4E8}"/>
    <cellStyle name="Moeda 5 5" xfId="61" xr:uid="{F4B9EB41-B53A-4F5E-9C02-6955EA6458D3}"/>
    <cellStyle name="Moeda 6" xfId="62" xr:uid="{D4227F63-2214-4D3F-93BD-C3AF778B01B2}"/>
    <cellStyle name="Moeda 6 2" xfId="63" xr:uid="{8D43D26C-AAC8-4865-9639-761A96CB6078}"/>
    <cellStyle name="Moeda 6 2 2" xfId="64" xr:uid="{286D1540-4E65-4A7A-841F-5858815E5543}"/>
    <cellStyle name="Moeda 6 2 2 2" xfId="65" xr:uid="{14F173F2-D306-4C14-A3A5-93F08700231F}"/>
    <cellStyle name="Moeda 6 2 3" xfId="66" xr:uid="{0D60C693-118A-478B-AF4A-B24FF0C3C7B0}"/>
    <cellStyle name="Moeda 6 3" xfId="67" xr:uid="{1E373C3B-283A-4C9A-84FF-5DF73909A0FB}"/>
    <cellStyle name="Moeda 6 3 2" xfId="68" xr:uid="{38890C3E-6F98-41BA-9356-08EE04FFDF5F}"/>
    <cellStyle name="Moeda 6 4" xfId="69" xr:uid="{9C162459-E6ED-454D-9E4C-EADCEB54F6F0}"/>
    <cellStyle name="Moeda 7" xfId="70" xr:uid="{7CD113A8-1DE6-4492-B9A1-E296C59F85E5}"/>
    <cellStyle name="Moeda 7 2" xfId="71" xr:uid="{BB91BB45-6C44-4B4B-8F07-EA1E545438DF}"/>
    <cellStyle name="Moeda 7 2 2" xfId="72" xr:uid="{56FF2F91-DCC1-4B42-9C11-5F0A0092931F}"/>
    <cellStyle name="Moeda 7 2 2 2" xfId="73" xr:uid="{7910E5EA-E14D-46FB-A4AA-D1526A36F70B}"/>
    <cellStyle name="Moeda 7 2 3" xfId="74" xr:uid="{1CE82C9F-5CF7-4579-909B-578544DF28FF}"/>
    <cellStyle name="Moeda 7 3" xfId="75" xr:uid="{9620AC86-8A1D-4084-8509-14159D83D271}"/>
    <cellStyle name="Moeda 7 3 2" xfId="76" xr:uid="{461B41A8-C605-4968-A11A-19CCA2DF80BB}"/>
    <cellStyle name="Moeda 7 4" xfId="77" xr:uid="{59221179-4C07-4262-BAF3-A099B91567D4}"/>
    <cellStyle name="Moeda 8" xfId="78" xr:uid="{AF2690F8-2817-4A4F-A95C-601DB17F21C7}"/>
    <cellStyle name="Moeda 8 2" xfId="79" xr:uid="{8BD1C713-D77C-4F11-B89D-B6F2E881C117}"/>
    <cellStyle name="Moeda 8 2 2" xfId="80" xr:uid="{01567142-06D5-4A8C-A3E6-1FEBB96B5534}"/>
    <cellStyle name="Moeda 8 3" xfId="81" xr:uid="{194618E8-2391-4A9D-B761-4566D2FA334E}"/>
    <cellStyle name="Moeda 9" xfId="82" xr:uid="{3A9355A6-98F5-4938-A112-59072188498B}"/>
    <cellStyle name="Moeda 9 2" xfId="83" xr:uid="{A1A28004-DDEF-4896-BD82-C4C61F5710FC}"/>
    <cellStyle name="Normal" xfId="0" builtinId="0"/>
    <cellStyle name="Normal 2" xfId="84" xr:uid="{ADBD0EB9-002F-4467-894B-12ACE8B2E273}"/>
    <cellStyle name="Normal 2 2" xfId="85" xr:uid="{C7F8315D-4E2C-4049-A4E0-52B136E71812}"/>
    <cellStyle name="Normal 3" xfId="86" xr:uid="{7E3897D6-E3C7-49D1-BAF0-552B1EFD189D}"/>
    <cellStyle name="Normal 4" xfId="87" xr:uid="{F2EC45DA-0685-4E6D-AFAD-FCC00931D358}"/>
    <cellStyle name="Porcentagem 2" xfId="88" xr:uid="{FE0E4122-D9C9-486B-ABBD-B643FE182459}"/>
    <cellStyle name="Título 5" xfId="89" xr:uid="{52F87994-22DC-4F90-890F-E24700D57B0A}"/>
    <cellStyle name="Vírgula 2" xfId="90" xr:uid="{A380B517-2A7E-471C-B036-1BA28C46C7D2}"/>
    <cellStyle name="Vírgula 2 2" xfId="91" xr:uid="{50E5EBAF-7B1D-4006-889D-F7720157E21B}"/>
    <cellStyle name="Vírgula 2 2 2" xfId="92" xr:uid="{B5ACE2F3-5574-4BA8-8E5C-2E22D6CE021D}"/>
    <cellStyle name="Vírgula 2 2 2 2" xfId="93" xr:uid="{846AB5AA-C465-4B0E-99C9-D7E052B5C60C}"/>
    <cellStyle name="Vírgula 2 2 3" xfId="94" xr:uid="{5909E33B-D2FE-4381-A8C6-644AD604DAB8}"/>
    <cellStyle name="Vírgula 2 3" xfId="95" xr:uid="{8C977355-2CC1-4E36-BF71-271CD10C362C}"/>
    <cellStyle name="Vírgula 2 3 2" xfId="96" xr:uid="{A4C19200-6802-45AA-B675-06645722EDDA}"/>
    <cellStyle name="Vírgula 2 4" xfId="97" xr:uid="{2B8E9789-ABC7-43AB-B57F-06A72AB432F2}"/>
    <cellStyle name="Vírgula 3" xfId="98" xr:uid="{A495A037-2C72-45FD-B2D8-5541E2118999}"/>
    <cellStyle name="Vírgula 3 2" xfId="99" xr:uid="{8AB60B37-1D84-4621-B63A-7DCDD867523C}"/>
    <cellStyle name="Vírgula 3 2 2" xfId="100" xr:uid="{8E3CB6BA-1085-49B0-A16F-E0D41B3372AE}"/>
    <cellStyle name="Vírgula 3 2 2 2" xfId="101" xr:uid="{63AB896A-F5DB-40E3-ABA6-C0EBC798EACB}"/>
    <cellStyle name="Vírgula 3 2 3" xfId="102" xr:uid="{F41E4358-4A3E-4238-8D98-2C575152E04E}"/>
    <cellStyle name="Vírgula 3 3" xfId="103" xr:uid="{356AABD5-6EC0-42E1-8C01-9412EA2BB6C7}"/>
    <cellStyle name="Vírgula 3 3 2" xfId="104" xr:uid="{C686F30F-9CB9-4D9F-89A7-AE25B2ABBCCA}"/>
    <cellStyle name="Vírgula 3 4" xfId="105" xr:uid="{017AF28C-E64C-4B68-B478-5B0C0134AD91}"/>
    <cellStyle name="Vírgula 4" xfId="106" xr:uid="{F2D6646F-8008-4531-AB2D-CCF88DC25FCF}"/>
    <cellStyle name="Vírgula 4 2" xfId="107" xr:uid="{3A1581D7-CB43-48B8-BE7D-D3A7F3D935A3}"/>
    <cellStyle name="Vírgula 4 2 2" xfId="108" xr:uid="{C820A9C4-6415-435A-B2F0-93DE4F4A306C}"/>
    <cellStyle name="Vírgula 4 2 2 2" xfId="109" xr:uid="{3D352F3F-6774-457A-A348-A8B0635A043D}"/>
    <cellStyle name="Vírgula 4 2 3" xfId="110" xr:uid="{0329DD19-FE9C-4698-A72A-13751124E4D1}"/>
    <cellStyle name="Vírgula 4 3" xfId="111" xr:uid="{6FEBC202-E2DA-43A2-B2B1-9A5A77C3A6AB}"/>
    <cellStyle name="Vírgula 4 3 2" xfId="112" xr:uid="{BBB3DA58-F955-42BE-87F7-26E9B164ECA7}"/>
    <cellStyle name="Vírgula 4 4" xfId="113" xr:uid="{BC26C32B-83E0-4D7E-8D1A-7D22E3260CB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-&quot;R$&quot;\ * #,##0.00_-;\-&quot;R$&quot;\ * #,##0.00_-;_-&quot;R$&quot;\ * &quot;-&quot;??_-;_-@_-"/>
    </dxf>
    <dxf>
      <numFmt numFmtId="22" formatCode="mmm/yy"/>
    </dxf>
    <dxf>
      <numFmt numFmtId="22" formatCode="mmm/yy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219075</xdr:rowOff>
    </xdr:from>
    <xdr:to>
      <xdr:col>3</xdr:col>
      <xdr:colOff>1114425</xdr:colOff>
      <xdr:row>2</xdr:row>
      <xdr:rowOff>247650</xdr:rowOff>
    </xdr:to>
    <xdr:pic>
      <xdr:nvPicPr>
        <xdr:cNvPr id="100443" name="Imagem 2">
          <a:extLst>
            <a:ext uri="{FF2B5EF4-FFF2-40B4-BE49-F238E27FC236}">
              <a16:creationId xmlns:a16="http://schemas.microsoft.com/office/drawing/2014/main" id="{39B778BF-0F3E-F584-6807-6CAF865D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19075"/>
          <a:ext cx="26098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666750</xdr:colOff>
      <xdr:row>0</xdr:row>
      <xdr:rowOff>0</xdr:rowOff>
    </xdr:from>
    <xdr:to>
      <xdr:col>12</xdr:col>
      <xdr:colOff>1409700</xdr:colOff>
      <xdr:row>2</xdr:row>
      <xdr:rowOff>342900</xdr:rowOff>
    </xdr:to>
    <xdr:pic>
      <xdr:nvPicPr>
        <xdr:cNvPr id="100444" name="Imagem 1">
          <a:extLst>
            <a:ext uri="{FF2B5EF4-FFF2-40B4-BE49-F238E27FC236}">
              <a16:creationId xmlns:a16="http://schemas.microsoft.com/office/drawing/2014/main" id="{2F61942C-8960-D1AF-3862-04635657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13" b="16216"/>
        <a:stretch>
          <a:fillRect/>
        </a:stretch>
      </xdr:blipFill>
      <xdr:spPr bwMode="auto">
        <a:xfrm>
          <a:off x="14135100" y="0"/>
          <a:ext cx="2352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459443</xdr:colOff>
      <xdr:row>0</xdr:row>
      <xdr:rowOff>110938</xdr:rowOff>
    </xdr:from>
    <xdr:to>
      <xdr:col>2</xdr:col>
      <xdr:colOff>991722</xdr:colOff>
      <xdr:row>1</xdr:row>
      <xdr:rowOff>379319</xdr:rowOff>
    </xdr:to>
    <xdr:pic>
      <xdr:nvPicPr>
        <xdr:cNvPr id="98267" name="Imagem 5">
          <a:extLst>
            <a:ext uri="{FF2B5EF4-FFF2-40B4-BE49-F238E27FC236}">
              <a16:creationId xmlns:a16="http://schemas.microsoft.com/office/drawing/2014/main" id="{82A8C39F-B54A-0BF4-D549-643E2CFC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43" y="110938"/>
          <a:ext cx="2829485" cy="67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</xdr:colOff>
      <xdr:row>0</xdr:row>
      <xdr:rowOff>28575</xdr:rowOff>
    </xdr:from>
    <xdr:to>
      <xdr:col>11</xdr:col>
      <xdr:colOff>1009649</xdr:colOff>
      <xdr:row>2</xdr:row>
      <xdr:rowOff>142875</xdr:rowOff>
    </xdr:to>
    <xdr:pic>
      <xdr:nvPicPr>
        <xdr:cNvPr id="98268" name="Imagem 1">
          <a:extLst>
            <a:ext uri="{FF2B5EF4-FFF2-40B4-BE49-F238E27FC236}">
              <a16:creationId xmlns:a16="http://schemas.microsoft.com/office/drawing/2014/main" id="{1E06EA27-9FCD-37D4-00A5-396147CC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13" b="16216"/>
        <a:stretch>
          <a:fillRect/>
        </a:stretch>
      </xdr:blipFill>
      <xdr:spPr bwMode="auto">
        <a:xfrm>
          <a:off x="13611225" y="28575"/>
          <a:ext cx="23526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3" xr:uid="{3D710B35-3B4D-4F83-B1F7-2E7AE827D097}" name="Tabela13135254" displayName="Tabela13135254" ref="A1:H218" totalsRowCount="1">
  <autoFilter ref="A1:H217" xr:uid="{808ED9F9-0B9A-4DF5-8828-1F08486F83DE}">
    <filterColumn colId="0">
      <filters>
        <filter val="Natal do Bem"/>
      </filters>
    </filterColumn>
  </autoFilter>
  <tableColumns count="8">
    <tableColumn id="1" xr3:uid="{00000000-0010-0000-0100-000001000000}" name="Programa"/>
    <tableColumn id="2" xr3:uid="{00000000-0010-0000-0100-000002000000}" name="Mês" dataDxfId="8" totalsRowDxfId="7"/>
    <tableColumn id="3" xr3:uid="{00000000-0010-0000-0100-000003000000}" name="Despesas Tesouro" totalsRowFunction="custom" totalsRowDxfId="6" dataCellStyle="Moeda">
      <totalsRowFormula>SUBTOTAL(9,C1:C217)</totalsRowFormula>
    </tableColumn>
    <tableColumn id="4" xr3:uid="{00000000-0010-0000-0100-000004000000}" name="Despesas Protege" totalsRowFunction="custom" totalsRowDxfId="5" dataCellStyle="Moeda">
      <totalsRowFormula>SUBTOTAL(9,D1:D217)</totalsRowFormula>
    </tableColumn>
    <tableColumn id="5" xr3:uid="{00000000-0010-0000-0100-000005000000}" name="Pessoal e encargos" totalsRowFunction="custom" totalsRowDxfId="4" dataCellStyle="Moeda">
      <totalsRowFormula>SUBTOTAL(9,E1:E217)</totalsRowFormula>
    </tableColumn>
    <tableColumn id="6" xr3:uid="{00000000-0010-0000-0100-000006000000}" name="Investimento Tesouro" totalsRowFunction="custom" totalsRowDxfId="3" dataCellStyle="Moeda">
      <totalsRowFormula>SUBTOTAL(9,F1:F217)</totalsRowFormula>
    </tableColumn>
    <tableColumn id="7" xr3:uid="{00000000-0010-0000-0100-000007000000}" name="Investimento Protege" totalsRowFunction="custom" totalsRowDxfId="2" dataCellStyle="Moeda">
      <totalsRowFormula>SUBTOTAL(9,G1:G217)</totalsRowFormula>
    </tableColumn>
    <tableColumn id="8" xr3:uid="{00000000-0010-0000-0100-000008000000}" name="Total" totalsRowFunction="custom" dataDxfId="1" totalsRowDxfId="0" dataCellStyle="Moeda">
      <calculatedColumnFormula>SUBTOTAL(9,C2:G2)</calculatedColumnFormula>
      <totalsRowFormula>SUM(H2:H217)</totalsRow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66C8-BAF1-4A7B-AD66-808114D3DBFD}">
  <dimension ref="A1:T253"/>
  <sheetViews>
    <sheetView zoomScale="80" zoomScaleNormal="80" zoomScaleSheetLayoutView="80" zoomScalePageLayoutView="75" workbookViewId="0">
      <selection activeCell="F32" sqref="F32:M32"/>
    </sheetView>
  </sheetViews>
  <sheetFormatPr defaultColWidth="11.42578125" defaultRowHeight="30" customHeight="1" x14ac:dyDescent="0.2"/>
  <cols>
    <col min="1" max="1" width="0.140625" style="11" customWidth="1"/>
    <col min="2" max="2" width="9.140625" style="11" customWidth="1"/>
    <col min="3" max="3" width="16.85546875" style="11" customWidth="1"/>
    <col min="4" max="4" width="24" style="1" customWidth="1"/>
    <col min="5" max="5" width="29.7109375" style="1" customWidth="1"/>
    <col min="6" max="6" width="14.42578125" style="11" customWidth="1"/>
    <col min="7" max="7" width="11.140625" style="11" customWidth="1"/>
    <col min="8" max="13" width="24.140625" style="12" customWidth="1"/>
    <col min="14" max="14" width="12.5703125" style="11" customWidth="1"/>
    <col min="15" max="15" width="31.140625" style="11" customWidth="1"/>
    <col min="16" max="16" width="14.42578125" style="11" bestFit="1" customWidth="1"/>
    <col min="17" max="16384" width="11.42578125" style="11"/>
  </cols>
  <sheetData>
    <row r="1" spans="1:15" ht="22.5" customHeight="1" x14ac:dyDescent="0.25">
      <c r="B1" s="199" t="s">
        <v>192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5" ht="22.5" customHeight="1" x14ac:dyDescent="0.25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5" ht="37.5" customHeight="1" thickBot="1" x14ac:dyDescent="0.3"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15" ht="21.95" customHeight="1" thickTop="1" thickBot="1" x14ac:dyDescent="0.3">
      <c r="A4" s="200" t="s">
        <v>104</v>
      </c>
      <c r="B4" s="200"/>
      <c r="C4" s="200"/>
      <c r="D4" s="200"/>
      <c r="E4" s="200"/>
      <c r="F4" s="200" t="s">
        <v>0</v>
      </c>
      <c r="G4" s="263" t="s">
        <v>11</v>
      </c>
      <c r="H4" s="263"/>
      <c r="I4" s="263"/>
      <c r="J4" s="263"/>
      <c r="K4" s="263"/>
      <c r="L4" s="263"/>
      <c r="M4" s="263"/>
    </row>
    <row r="5" spans="1:15" ht="21.95" customHeight="1" thickTop="1" thickBot="1" x14ac:dyDescent="0.3">
      <c r="A5" s="200"/>
      <c r="B5" s="200"/>
      <c r="C5" s="200"/>
      <c r="D5" s="200"/>
      <c r="E5" s="200"/>
      <c r="F5" s="200"/>
      <c r="G5" s="200" t="s">
        <v>147</v>
      </c>
      <c r="H5" s="264" t="s">
        <v>5</v>
      </c>
      <c r="I5" s="264"/>
      <c r="J5" s="264"/>
      <c r="K5" s="264"/>
      <c r="L5" s="264"/>
      <c r="M5" s="264"/>
      <c r="O5" s="28"/>
    </row>
    <row r="6" spans="1:15" ht="40.5" customHeight="1" thickTop="1" thickBot="1" x14ac:dyDescent="0.3">
      <c r="A6" s="200"/>
      <c r="B6" s="200"/>
      <c r="C6" s="200"/>
      <c r="D6" s="200"/>
      <c r="E6" s="200"/>
      <c r="F6" s="200"/>
      <c r="G6" s="200"/>
      <c r="H6" s="57" t="s">
        <v>30</v>
      </c>
      <c r="I6" s="57" t="s">
        <v>31</v>
      </c>
      <c r="J6" s="57" t="s">
        <v>87</v>
      </c>
      <c r="K6" s="57" t="s">
        <v>40</v>
      </c>
      <c r="L6" s="57" t="s">
        <v>41</v>
      </c>
      <c r="M6" s="98" t="s">
        <v>9</v>
      </c>
      <c r="O6" s="28"/>
    </row>
    <row r="7" spans="1:15" s="13" customFormat="1" ht="191.25" customHeight="1" thickTop="1" thickBot="1" x14ac:dyDescent="0.3">
      <c r="A7" s="266" t="s">
        <v>186</v>
      </c>
      <c r="B7" s="267"/>
      <c r="C7" s="168" t="s">
        <v>180</v>
      </c>
      <c r="D7" s="44" t="s">
        <v>17</v>
      </c>
      <c r="E7" s="58" t="s">
        <v>189</v>
      </c>
      <c r="F7" s="59" t="s">
        <v>4</v>
      </c>
      <c r="G7" s="59" t="s">
        <v>193</v>
      </c>
      <c r="H7" s="254">
        <f>'ANEXO III - 26º TA'!O9+'ANEXO III - 26º TA'!U9</f>
        <v>0</v>
      </c>
      <c r="I7" s="254">
        <f>'ANEXO III - 26º TA'!P9+'ANEXO III - 26º TA'!V9</f>
        <v>0</v>
      </c>
      <c r="J7" s="254">
        <f>'ANEXO III - 26º TA'!Q9+'ANEXO III - 26º TA'!W9</f>
        <v>0</v>
      </c>
      <c r="K7" s="254">
        <f>'ANEXO III - 26º TA'!R9+'ANEXO III - 26º TA'!X9</f>
        <v>0</v>
      </c>
      <c r="L7" s="254">
        <f>'ANEXO III - 26º TA'!S9+'ANEXO III - 26º TA'!Y9</f>
        <v>0</v>
      </c>
      <c r="M7" s="254">
        <f>SUM(H7:L10)</f>
        <v>0</v>
      </c>
    </row>
    <row r="8" spans="1:15" s="13" customFormat="1" ht="180.75" customHeight="1" thickTop="1" thickBot="1" x14ac:dyDescent="0.3">
      <c r="A8" s="268"/>
      <c r="B8" s="269"/>
      <c r="C8" s="168" t="s">
        <v>130</v>
      </c>
      <c r="D8" s="44" t="s">
        <v>18</v>
      </c>
      <c r="E8" s="58" t="s">
        <v>190</v>
      </c>
      <c r="F8" s="59" t="s">
        <v>4</v>
      </c>
      <c r="G8" s="59" t="s">
        <v>194</v>
      </c>
      <c r="H8" s="254"/>
      <c r="I8" s="254"/>
      <c r="J8" s="254"/>
      <c r="K8" s="254"/>
      <c r="L8" s="254"/>
      <c r="M8" s="254"/>
    </row>
    <row r="9" spans="1:15" s="13" customFormat="1" ht="180" customHeight="1" thickTop="1" thickBot="1" x14ac:dyDescent="0.3">
      <c r="A9" s="268"/>
      <c r="B9" s="269"/>
      <c r="C9" s="168" t="s">
        <v>133</v>
      </c>
      <c r="D9" s="44" t="s">
        <v>19</v>
      </c>
      <c r="E9" s="58" t="s">
        <v>191</v>
      </c>
      <c r="F9" s="59" t="s">
        <v>4</v>
      </c>
      <c r="G9" s="59" t="s">
        <v>195</v>
      </c>
      <c r="H9" s="254"/>
      <c r="I9" s="254"/>
      <c r="J9" s="254"/>
      <c r="K9" s="254"/>
      <c r="L9" s="254"/>
      <c r="M9" s="254"/>
    </row>
    <row r="10" spans="1:15" s="14" customFormat="1" ht="188.25" customHeight="1" thickTop="1" thickBot="1" x14ac:dyDescent="0.3">
      <c r="A10" s="270"/>
      <c r="B10" s="271"/>
      <c r="C10" s="165" t="s">
        <v>129</v>
      </c>
      <c r="D10" s="44" t="s">
        <v>61</v>
      </c>
      <c r="E10" s="58" t="s">
        <v>62</v>
      </c>
      <c r="F10" s="59" t="s">
        <v>4</v>
      </c>
      <c r="G10" s="59" t="s">
        <v>196</v>
      </c>
      <c r="H10" s="254"/>
      <c r="I10" s="254"/>
      <c r="J10" s="254"/>
      <c r="K10" s="254"/>
      <c r="L10" s="254"/>
      <c r="M10" s="254"/>
    </row>
    <row r="11" spans="1:15" ht="21.95" customHeight="1" thickTop="1" thickBot="1" x14ac:dyDescent="0.3">
      <c r="A11" s="200" t="s">
        <v>104</v>
      </c>
      <c r="B11" s="200"/>
      <c r="C11" s="200"/>
      <c r="D11" s="200"/>
      <c r="E11" s="200"/>
      <c r="F11" s="263" t="s">
        <v>11</v>
      </c>
      <c r="G11" s="263"/>
      <c r="H11" s="263"/>
      <c r="I11" s="263"/>
      <c r="J11" s="263"/>
      <c r="K11" s="263"/>
      <c r="L11" s="263"/>
      <c r="M11" s="263"/>
    </row>
    <row r="12" spans="1:15" ht="21.95" customHeight="1" thickTop="1" thickBot="1" x14ac:dyDescent="0.3">
      <c r="A12" s="200"/>
      <c r="B12" s="200"/>
      <c r="C12" s="200"/>
      <c r="D12" s="200"/>
      <c r="E12" s="200"/>
      <c r="F12" s="263" t="s">
        <v>0</v>
      </c>
      <c r="G12" s="200" t="s">
        <v>147</v>
      </c>
      <c r="H12" s="264" t="s">
        <v>5</v>
      </c>
      <c r="I12" s="264"/>
      <c r="J12" s="264"/>
      <c r="K12" s="264"/>
      <c r="L12" s="264"/>
      <c r="M12" s="264"/>
    </row>
    <row r="13" spans="1:15" ht="40.5" customHeight="1" thickTop="1" thickBot="1" x14ac:dyDescent="0.3">
      <c r="A13" s="200"/>
      <c r="B13" s="200"/>
      <c r="C13" s="200"/>
      <c r="D13" s="200"/>
      <c r="E13" s="200"/>
      <c r="F13" s="263"/>
      <c r="G13" s="200"/>
      <c r="H13" s="57" t="s">
        <v>33</v>
      </c>
      <c r="I13" s="57" t="s">
        <v>31</v>
      </c>
      <c r="J13" s="57" t="s">
        <v>87</v>
      </c>
      <c r="K13" s="57" t="s">
        <v>40</v>
      </c>
      <c r="L13" s="57" t="s">
        <v>41</v>
      </c>
      <c r="M13" s="98" t="s">
        <v>9</v>
      </c>
    </row>
    <row r="14" spans="1:15" s="13" customFormat="1" ht="171" customHeight="1" thickTop="1" thickBot="1" x14ac:dyDescent="0.3">
      <c r="A14" s="104" t="s">
        <v>128</v>
      </c>
      <c r="B14" s="238" t="s">
        <v>216</v>
      </c>
      <c r="C14" s="239"/>
      <c r="D14" s="90" t="s">
        <v>106</v>
      </c>
      <c r="E14" s="178" t="s">
        <v>174</v>
      </c>
      <c r="F14" s="91" t="s">
        <v>4</v>
      </c>
      <c r="G14" s="92" t="s">
        <v>197</v>
      </c>
      <c r="H14" s="227">
        <f>'ANEXO III - 26º TA'!O10+'ANEXO III - 26º TA'!U10</f>
        <v>0</v>
      </c>
      <c r="I14" s="227">
        <f>'ANEXO III - 26º TA'!P10+'ANEXO III - 26º TA'!V10</f>
        <v>0</v>
      </c>
      <c r="J14" s="227">
        <f>'ANEXO III - 26º TA'!Q10+'ANEXO III - 26º TA'!W10</f>
        <v>0</v>
      </c>
      <c r="K14" s="227">
        <f>'ANEXO III - 26º TA'!R10+'ANEXO III - 26º TA'!X10</f>
        <v>0</v>
      </c>
      <c r="L14" s="227">
        <f>'ANEXO III - 26º TA'!S10+'ANEXO III - 26º TA'!Y10</f>
        <v>0</v>
      </c>
      <c r="M14" s="227">
        <f>SUM(H14:L15)</f>
        <v>0</v>
      </c>
    </row>
    <row r="15" spans="1:15" s="13" customFormat="1" ht="130.5" customHeight="1" thickTop="1" thickBot="1" x14ac:dyDescent="0.3">
      <c r="A15" s="105"/>
      <c r="B15" s="240"/>
      <c r="C15" s="241"/>
      <c r="D15" s="44" t="s">
        <v>176</v>
      </c>
      <c r="E15" s="58" t="s">
        <v>175</v>
      </c>
      <c r="F15" s="59" t="s">
        <v>4</v>
      </c>
      <c r="G15" s="93" t="s">
        <v>219</v>
      </c>
      <c r="H15" s="228"/>
      <c r="I15" s="228"/>
      <c r="J15" s="228"/>
      <c r="K15" s="228"/>
      <c r="L15" s="228"/>
      <c r="M15" s="228"/>
    </row>
    <row r="16" spans="1:15" s="15" customFormat="1" ht="143.25" customHeight="1" thickTop="1" thickBot="1" x14ac:dyDescent="0.3">
      <c r="A16" s="229" t="s">
        <v>148</v>
      </c>
      <c r="B16" s="230"/>
      <c r="C16" s="231"/>
      <c r="D16" s="53" t="s">
        <v>108</v>
      </c>
      <c r="E16" s="58" t="s">
        <v>177</v>
      </c>
      <c r="F16" s="276" t="s">
        <v>110</v>
      </c>
      <c r="G16" s="256" t="s">
        <v>198</v>
      </c>
      <c r="H16" s="99">
        <f>'ANEXO III - 26º TA'!P29+'ANEXO III - 26º TA'!S29</f>
        <v>0</v>
      </c>
      <c r="I16" s="99">
        <f>'ANEXO III - 26º TA'!Q29+'ANEXO III - 26º TA'!T29</f>
        <v>0</v>
      </c>
      <c r="J16" s="227">
        <f>'ANEXO III - 26º TA'!Q11+'ANEXO III - 26º TA'!W11</f>
        <v>0</v>
      </c>
      <c r="K16" s="227">
        <f>'ANEXO III - 26º TA'!R11+'ANEXO III - 26º TA'!X11</f>
        <v>0</v>
      </c>
      <c r="L16" s="227">
        <f>'ANEXO III - 26º TA'!S11+'ANEXO III - 26º TA'!Y11</f>
        <v>0</v>
      </c>
      <c r="M16" s="227">
        <f>SUM(H16:L17)</f>
        <v>0</v>
      </c>
      <c r="N16"/>
    </row>
    <row r="17" spans="1:15" s="15" customFormat="1" ht="60.75" customHeight="1" thickTop="1" thickBot="1" x14ac:dyDescent="0.3">
      <c r="A17" s="232"/>
      <c r="B17" s="233"/>
      <c r="C17" s="234"/>
      <c r="D17" s="53" t="s">
        <v>23</v>
      </c>
      <c r="E17" s="65" t="s">
        <v>32</v>
      </c>
      <c r="F17" s="277"/>
      <c r="G17" s="257"/>
      <c r="H17" s="99">
        <f>'ANEXO III - 26º TA'!P30+'ANEXO III - 26º TA'!S30</f>
        <v>0</v>
      </c>
      <c r="I17" s="99">
        <f>'ANEXO III - 26º TA'!Q30+'ANEXO III - 26º TA'!T30</f>
        <v>0</v>
      </c>
      <c r="J17" s="255"/>
      <c r="K17" s="255"/>
      <c r="L17" s="255"/>
      <c r="M17" s="228"/>
      <c r="N17"/>
    </row>
    <row r="18" spans="1:15" ht="135.75" customHeight="1" thickTop="1" thickBot="1" x14ac:dyDescent="0.3">
      <c r="A18" s="242" t="s">
        <v>181</v>
      </c>
      <c r="B18" s="243"/>
      <c r="C18" s="244"/>
      <c r="D18" s="44" t="s">
        <v>84</v>
      </c>
      <c r="E18" s="58" t="s">
        <v>114</v>
      </c>
      <c r="F18" s="59" t="s">
        <v>46</v>
      </c>
      <c r="G18" s="93" t="s">
        <v>199</v>
      </c>
      <c r="H18" s="70">
        <f>'ANEXO III - 26º TA'!O12+'ANEXO III - 26º TA'!U12</f>
        <v>0</v>
      </c>
      <c r="I18" s="70">
        <f>'ANEXO III - 26º TA'!P12+'ANEXO III - 26º TA'!V12</f>
        <v>0</v>
      </c>
      <c r="J18" s="70">
        <f>'ANEXO III - 26º TA'!Q12+'ANEXO III - 26º TA'!W12</f>
        <v>0</v>
      </c>
      <c r="K18" s="70">
        <f>'ANEXO III - 26º TA'!R12+'ANEXO III - 26º TA'!X12</f>
        <v>0</v>
      </c>
      <c r="L18" s="70">
        <f>'ANEXO III - 26º TA'!S12+'ANEXO III - 26º TA'!Y12</f>
        <v>0</v>
      </c>
      <c r="M18" s="97">
        <f>SUM(H18:L18)</f>
        <v>0</v>
      </c>
    </row>
    <row r="19" spans="1:15" ht="136.5" customHeight="1" thickTop="1" thickBot="1" x14ac:dyDescent="0.3">
      <c r="A19" s="174" t="s">
        <v>149</v>
      </c>
      <c r="B19" s="242" t="s">
        <v>149</v>
      </c>
      <c r="C19" s="244"/>
      <c r="D19" s="44" t="s">
        <v>60</v>
      </c>
      <c r="E19" s="58" t="s">
        <v>59</v>
      </c>
      <c r="F19" s="59" t="s">
        <v>58</v>
      </c>
      <c r="G19" s="93" t="s">
        <v>220</v>
      </c>
      <c r="H19" s="70">
        <f>'ANEXO III - 26º TA'!O13+'ANEXO III - 26º TA'!U13</f>
        <v>0</v>
      </c>
      <c r="I19" s="70">
        <f>'ANEXO III - 26º TA'!P13+'ANEXO III - 26º TA'!V13</f>
        <v>0</v>
      </c>
      <c r="J19" s="70">
        <f>'ANEXO III - 26º TA'!Q13+'ANEXO III - 26º TA'!W13</f>
        <v>0</v>
      </c>
      <c r="K19" s="70">
        <f>'ANEXO III - 26º TA'!R13+'ANEXO III - 26º TA'!X13</f>
        <v>0</v>
      </c>
      <c r="L19" s="70">
        <f>'ANEXO III - 26º TA'!S13+'ANEXO III - 26º TA'!Y13</f>
        <v>0</v>
      </c>
      <c r="M19" s="97">
        <f>SUM(H19:L19)</f>
        <v>0</v>
      </c>
    </row>
    <row r="20" spans="1:15" ht="21.95" customHeight="1" thickTop="1" thickBot="1" x14ac:dyDescent="0.3">
      <c r="A20" s="200" t="s">
        <v>104</v>
      </c>
      <c r="B20" s="200"/>
      <c r="C20" s="200"/>
      <c r="D20" s="200"/>
      <c r="E20" s="200"/>
      <c r="F20" s="263" t="s">
        <v>11</v>
      </c>
      <c r="G20" s="263"/>
      <c r="H20" s="263"/>
      <c r="I20" s="263"/>
      <c r="J20" s="263"/>
      <c r="K20" s="263"/>
      <c r="L20" s="263"/>
      <c r="M20" s="263"/>
    </row>
    <row r="21" spans="1:15" ht="21.95" customHeight="1" thickTop="1" thickBot="1" x14ac:dyDescent="0.3">
      <c r="A21" s="200"/>
      <c r="B21" s="200"/>
      <c r="C21" s="200"/>
      <c r="D21" s="200"/>
      <c r="E21" s="200"/>
      <c r="F21" s="263" t="s">
        <v>0</v>
      </c>
      <c r="G21" s="200" t="s">
        <v>147</v>
      </c>
      <c r="H21" s="264" t="s">
        <v>5</v>
      </c>
      <c r="I21" s="264"/>
      <c r="J21" s="264"/>
      <c r="K21" s="264"/>
      <c r="L21" s="264"/>
      <c r="M21" s="264"/>
    </row>
    <row r="22" spans="1:15" ht="40.5" customHeight="1" thickTop="1" thickBot="1" x14ac:dyDescent="0.3">
      <c r="A22" s="200"/>
      <c r="B22" s="200"/>
      <c r="C22" s="200"/>
      <c r="D22" s="200"/>
      <c r="E22" s="200"/>
      <c r="F22" s="263"/>
      <c r="G22" s="200"/>
      <c r="H22" s="57" t="s">
        <v>33</v>
      </c>
      <c r="I22" s="57" t="s">
        <v>31</v>
      </c>
      <c r="J22" s="57" t="s">
        <v>87</v>
      </c>
      <c r="K22" s="57" t="s">
        <v>40</v>
      </c>
      <c r="L22" s="57" t="s">
        <v>41</v>
      </c>
      <c r="M22" s="98" t="s">
        <v>9</v>
      </c>
    </row>
    <row r="23" spans="1:15" ht="97.5" customHeight="1" thickTop="1" thickBot="1" x14ac:dyDescent="0.3">
      <c r="A23" s="235" t="s">
        <v>182</v>
      </c>
      <c r="B23" s="236"/>
      <c r="C23" s="237"/>
      <c r="D23" s="48" t="s">
        <v>22</v>
      </c>
      <c r="E23" s="60" t="s">
        <v>6</v>
      </c>
      <c r="F23" s="64" t="s">
        <v>49</v>
      </c>
      <c r="G23" s="93" t="s">
        <v>200</v>
      </c>
      <c r="H23" s="71">
        <f>'ANEXO III - 26º TA'!O14+'ANEXO III - 26º TA'!U14</f>
        <v>0</v>
      </c>
      <c r="I23" s="71">
        <f>'ANEXO III - 26º TA'!P14+'ANEXO III - 26º TA'!V14</f>
        <v>0</v>
      </c>
      <c r="J23" s="71">
        <f>'ANEXO III - 26º TA'!Q14+'ANEXO III - 26º TA'!W14</f>
        <v>0</v>
      </c>
      <c r="K23" s="71">
        <f>'ANEXO III - 26º TA'!R14+'ANEXO III - 26º TA'!X14</f>
        <v>0</v>
      </c>
      <c r="L23" s="71">
        <f>'ANEXO III - 26º TA'!S14+'ANEXO III - 26º TA'!Y14</f>
        <v>0</v>
      </c>
      <c r="M23" s="71">
        <f>SUM(H23:L23)</f>
        <v>0</v>
      </c>
      <c r="O23" s="42"/>
    </row>
    <row r="24" spans="1:15" ht="37.5" customHeight="1" thickTop="1" thickBot="1" x14ac:dyDescent="0.3">
      <c r="A24" s="229" t="s">
        <v>188</v>
      </c>
      <c r="B24" s="230"/>
      <c r="C24" s="231"/>
      <c r="D24" s="250" t="s">
        <v>28</v>
      </c>
      <c r="E24" s="251"/>
      <c r="F24" s="252"/>
      <c r="G24" s="253"/>
      <c r="H24" s="72">
        <f>H25+H26+H27</f>
        <v>0</v>
      </c>
      <c r="I24" s="73">
        <f>I25+I26+I27</f>
        <v>0</v>
      </c>
      <c r="J24" s="72">
        <f>J25</f>
        <v>0</v>
      </c>
      <c r="K24" s="72">
        <f>K25</f>
        <v>0</v>
      </c>
      <c r="L24" s="72">
        <f>L25</f>
        <v>0</v>
      </c>
      <c r="M24" s="74">
        <f>SUM(H24:L24)</f>
        <v>0</v>
      </c>
      <c r="O24" s="42"/>
    </row>
    <row r="25" spans="1:15" ht="60.75" customHeight="1" thickTop="1" thickBot="1" x14ac:dyDescent="0.3">
      <c r="A25" s="245"/>
      <c r="B25" s="246"/>
      <c r="C25" s="247"/>
      <c r="D25" s="48" t="s">
        <v>54</v>
      </c>
      <c r="E25" s="65" t="s">
        <v>12</v>
      </c>
      <c r="F25" s="66" t="s">
        <v>3</v>
      </c>
      <c r="G25" s="94" t="s">
        <v>201</v>
      </c>
      <c r="H25" s="71">
        <f>'ANEXO III - 26º TA'!P33+'ANEXO III - 26º TA'!S33</f>
        <v>0</v>
      </c>
      <c r="I25" s="71">
        <f>'ANEXO III - 26º TA'!Q33+'ANEXO III - 26º TA'!T33</f>
        <v>0</v>
      </c>
      <c r="J25" s="254">
        <f>'ANEXO III - 26º TA'!Q15+'ANEXO III - 26º TA'!W15</f>
        <v>0</v>
      </c>
      <c r="K25" s="254">
        <f>'ANEXO III - 26º TA'!R15+'ANEXO III - 26º TA'!X15</f>
        <v>0</v>
      </c>
      <c r="L25" s="254">
        <f>'ANEXO III - 26º TA'!S15+'ANEXO III - 26º TA'!Y15</f>
        <v>0</v>
      </c>
      <c r="M25" s="254">
        <f>SUM(H25:L27)</f>
        <v>0</v>
      </c>
      <c r="O25" s="42"/>
    </row>
    <row r="26" spans="1:15" ht="60.75" customHeight="1" thickTop="1" thickBot="1" x14ac:dyDescent="0.3">
      <c r="A26" s="245"/>
      <c r="B26" s="246"/>
      <c r="C26" s="247"/>
      <c r="D26" s="45" t="s">
        <v>23</v>
      </c>
      <c r="E26" s="65" t="s">
        <v>32</v>
      </c>
      <c r="F26" s="275"/>
      <c r="G26" s="275"/>
      <c r="H26" s="71">
        <f>'ANEXO III - 26º TA'!P34+'ANEXO III - 26º TA'!S34</f>
        <v>0</v>
      </c>
      <c r="I26" s="71">
        <f>'ANEXO III - 26º TA'!Q34+'ANEXO III - 26º TA'!T34</f>
        <v>0</v>
      </c>
      <c r="J26" s="254"/>
      <c r="K26" s="254"/>
      <c r="L26" s="254"/>
      <c r="M26" s="254"/>
      <c r="O26" s="42"/>
    </row>
    <row r="27" spans="1:15" ht="60.75" customHeight="1" thickTop="1" thickBot="1" x14ac:dyDescent="0.3">
      <c r="A27" s="232"/>
      <c r="B27" s="233"/>
      <c r="C27" s="234"/>
      <c r="D27" s="45" t="s">
        <v>34</v>
      </c>
      <c r="E27" s="65" t="s">
        <v>111</v>
      </c>
      <c r="F27" s="275"/>
      <c r="G27" s="275"/>
      <c r="H27" s="71">
        <f>'ANEXO III - 26º TA'!P35+'ANEXO III - 26º TA'!S35</f>
        <v>0</v>
      </c>
      <c r="I27" s="71">
        <f>'ANEXO III - 26º TA'!Q35+'ANEXO III - 26º TA'!T35</f>
        <v>0</v>
      </c>
      <c r="J27" s="254"/>
      <c r="K27" s="254"/>
      <c r="L27" s="254"/>
      <c r="M27" s="254"/>
      <c r="O27" s="42"/>
    </row>
    <row r="28" spans="1:15" ht="123" customHeight="1" thickTop="1" thickBot="1" x14ac:dyDescent="0.3">
      <c r="A28" s="235" t="s">
        <v>208</v>
      </c>
      <c r="B28" s="236"/>
      <c r="C28" s="237"/>
      <c r="D28" s="44" t="s">
        <v>53</v>
      </c>
      <c r="E28" s="58" t="s">
        <v>113</v>
      </c>
      <c r="F28" s="59" t="s">
        <v>2</v>
      </c>
      <c r="G28" s="93" t="s">
        <v>202</v>
      </c>
      <c r="H28" s="71">
        <f>'ANEXO III - 26º TA'!O16+'ANEXO III - 26º TA'!U16</f>
        <v>0</v>
      </c>
      <c r="I28" s="71">
        <f>'ANEXO III - 26º TA'!P16+'ANEXO III - 26º TA'!V16</f>
        <v>0</v>
      </c>
      <c r="J28" s="71">
        <f>'ANEXO III - 26º TA'!Q16+'ANEXO III - 26º TA'!W16</f>
        <v>0</v>
      </c>
      <c r="K28" s="71">
        <f>'ANEXO III - 26º TA'!R16+'ANEXO III - 26º TA'!X16</f>
        <v>0</v>
      </c>
      <c r="L28" s="71">
        <f>'ANEXO III - 26º TA'!S16+'ANEXO III - 26º TA'!Y16</f>
        <v>0</v>
      </c>
      <c r="M28" s="71">
        <f>SUM(H28:L28)</f>
        <v>0</v>
      </c>
      <c r="O28" s="42"/>
    </row>
    <row r="29" spans="1:15" s="30" customFormat="1" ht="103.5" customHeight="1" thickTop="1" thickBot="1" x14ac:dyDescent="0.3">
      <c r="A29" s="175" t="s">
        <v>86</v>
      </c>
      <c r="B29" s="230" t="s">
        <v>86</v>
      </c>
      <c r="C29" s="231"/>
      <c r="D29" s="44" t="s">
        <v>45</v>
      </c>
      <c r="E29" s="164" t="s">
        <v>85</v>
      </c>
      <c r="F29" s="59" t="s">
        <v>4</v>
      </c>
      <c r="G29" s="59" t="s">
        <v>203</v>
      </c>
      <c r="H29" s="182">
        <f>'ANEXO III - 26º TA'!O17+'ANEXO III - 26º TA'!U17</f>
        <v>0</v>
      </c>
      <c r="I29" s="182">
        <f>'ANEXO III - 26º TA'!P17+'ANEXO III - 26º TA'!V17</f>
        <v>0</v>
      </c>
      <c r="J29" s="182">
        <f>'ANEXO III - 26º TA'!Q17+'ANEXO III - 26º TA'!W17</f>
        <v>0</v>
      </c>
      <c r="K29" s="182">
        <f>'ANEXO III - 26º TA'!R17+'ANEXO III - 26º TA'!X17</f>
        <v>0</v>
      </c>
      <c r="L29" s="182">
        <f>'ANEXO III - 26º TA'!S17+'ANEXO III - 26º TA'!Y17</f>
        <v>0</v>
      </c>
      <c r="M29" s="182">
        <f>SUM(H29:L30)</f>
        <v>0</v>
      </c>
    </row>
    <row r="30" spans="1:15" s="30" customFormat="1" ht="93" customHeight="1" thickTop="1" thickBot="1" x14ac:dyDescent="0.3">
      <c r="A30" s="176"/>
      <c r="B30" s="233"/>
      <c r="C30" s="234"/>
      <c r="D30" s="44" t="s">
        <v>20</v>
      </c>
      <c r="E30" s="58" t="s">
        <v>14</v>
      </c>
      <c r="F30" s="59" t="s">
        <v>1</v>
      </c>
      <c r="G30" s="59" t="s">
        <v>221</v>
      </c>
      <c r="H30" s="184"/>
      <c r="I30" s="184"/>
      <c r="J30" s="184"/>
      <c r="K30" s="184"/>
      <c r="L30" s="184"/>
      <c r="M30" s="184"/>
      <c r="O30" s="43"/>
    </row>
    <row r="31" spans="1:15" s="15" customFormat="1" ht="119.25" customHeight="1" thickTop="1" thickBot="1" x14ac:dyDescent="0.3">
      <c r="A31" s="272" t="s">
        <v>103</v>
      </c>
      <c r="B31" s="273"/>
      <c r="C31" s="274"/>
      <c r="D31" s="44" t="s">
        <v>178</v>
      </c>
      <c r="E31" s="58" t="s">
        <v>179</v>
      </c>
      <c r="F31" s="59" t="s">
        <v>4</v>
      </c>
      <c r="G31" s="59" t="s">
        <v>204</v>
      </c>
      <c r="H31" s="171">
        <f>'ANEXO III - 26º TA'!O18+'ANEXO III - 26º TA'!U18</f>
        <v>0</v>
      </c>
      <c r="I31" s="171">
        <f>'ANEXO III - 26º TA'!P18+'ANEXO III - 26º TA'!V18</f>
        <v>0</v>
      </c>
      <c r="J31" s="171">
        <f>'ANEXO III - 26º TA'!Q18+'ANEXO III - 26º TA'!W18</f>
        <v>0</v>
      </c>
      <c r="K31" s="171">
        <f>'ANEXO III - 26º TA'!R18+'ANEXO III - 26º TA'!X18</f>
        <v>0</v>
      </c>
      <c r="L31" s="171">
        <f>'ANEXO III - 26º TA'!S18+'ANEXO III - 26º TA'!Y18</f>
        <v>0</v>
      </c>
      <c r="M31" s="171">
        <f>SUM(H31:L31)</f>
        <v>0</v>
      </c>
      <c r="O31" s="50"/>
    </row>
    <row r="32" spans="1:15" ht="21.95" customHeight="1" thickTop="1" thickBot="1" x14ac:dyDescent="0.3">
      <c r="A32" s="200" t="s">
        <v>104</v>
      </c>
      <c r="B32" s="200"/>
      <c r="C32" s="200"/>
      <c r="D32" s="200"/>
      <c r="E32" s="200"/>
      <c r="F32" s="263" t="s">
        <v>11</v>
      </c>
      <c r="G32" s="263"/>
      <c r="H32" s="263"/>
      <c r="I32" s="263"/>
      <c r="J32" s="263"/>
      <c r="K32" s="263"/>
      <c r="L32" s="263"/>
      <c r="M32" s="263"/>
    </row>
    <row r="33" spans="1:20" ht="21.95" customHeight="1" thickTop="1" thickBot="1" x14ac:dyDescent="0.3">
      <c r="A33" s="200"/>
      <c r="B33" s="200"/>
      <c r="C33" s="200"/>
      <c r="D33" s="200"/>
      <c r="E33" s="200"/>
      <c r="F33" s="263" t="s">
        <v>0</v>
      </c>
      <c r="G33" s="200" t="s">
        <v>147</v>
      </c>
      <c r="H33" s="264" t="s">
        <v>5</v>
      </c>
      <c r="I33" s="264"/>
      <c r="J33" s="264"/>
      <c r="K33" s="264"/>
      <c r="L33" s="264"/>
      <c r="M33" s="264"/>
    </row>
    <row r="34" spans="1:20" ht="40.5" customHeight="1" thickTop="1" thickBot="1" x14ac:dyDescent="0.3">
      <c r="A34" s="200"/>
      <c r="B34" s="200"/>
      <c r="C34" s="200"/>
      <c r="D34" s="200"/>
      <c r="E34" s="200"/>
      <c r="F34" s="263"/>
      <c r="G34" s="200"/>
      <c r="H34" s="57" t="s">
        <v>33</v>
      </c>
      <c r="I34" s="57" t="s">
        <v>31</v>
      </c>
      <c r="J34" s="57" t="s">
        <v>87</v>
      </c>
      <c r="K34" s="57" t="s">
        <v>40</v>
      </c>
      <c r="L34" s="57" t="s">
        <v>41</v>
      </c>
      <c r="M34" s="98" t="s">
        <v>9</v>
      </c>
    </row>
    <row r="35" spans="1:20" ht="64.5" customHeight="1" thickTop="1" thickBot="1" x14ac:dyDescent="0.3">
      <c r="A35" s="229" t="s">
        <v>55</v>
      </c>
      <c r="B35" s="230"/>
      <c r="C35" s="231"/>
      <c r="D35" s="45" t="s">
        <v>42</v>
      </c>
      <c r="E35" s="248" t="s">
        <v>7</v>
      </c>
      <c r="F35" s="61" t="s">
        <v>35</v>
      </c>
      <c r="G35" s="94" t="s">
        <v>207</v>
      </c>
      <c r="H35" s="262">
        <f>'ANEXO III - 26º TA'!O19+'ANEXO III - 26º TA'!U19</f>
        <v>0</v>
      </c>
      <c r="I35" s="262">
        <f>'ANEXO III - 26º TA'!P19+'ANEXO III - 26º TA'!V19</f>
        <v>0</v>
      </c>
      <c r="J35" s="262">
        <f>'ANEXO III - 26º TA'!Q19+'ANEXO III - 26º TA'!W19</f>
        <v>0</v>
      </c>
      <c r="K35" s="262">
        <f>'ANEXO III - 26º TA'!R19+'ANEXO III - 26º TA'!X19</f>
        <v>0</v>
      </c>
      <c r="L35" s="262">
        <f>'ANEXO III - 26º TA'!S19+'ANEXO III - 26º TA'!Y19</f>
        <v>0</v>
      </c>
      <c r="M35" s="262">
        <f>SUM(H35:L36)</f>
        <v>0</v>
      </c>
      <c r="O35" s="50"/>
    </row>
    <row r="36" spans="1:20" s="15" customFormat="1" ht="64.5" customHeight="1" thickTop="1" thickBot="1" x14ac:dyDescent="0.3">
      <c r="A36" s="232"/>
      <c r="B36" s="233"/>
      <c r="C36" s="234"/>
      <c r="D36" s="45" t="s">
        <v>43</v>
      </c>
      <c r="E36" s="249"/>
      <c r="F36" s="59" t="s">
        <v>35</v>
      </c>
      <c r="G36" s="93" t="s">
        <v>206</v>
      </c>
      <c r="H36" s="262"/>
      <c r="I36" s="262"/>
      <c r="J36" s="262"/>
      <c r="K36" s="262"/>
      <c r="L36" s="262"/>
      <c r="M36" s="262"/>
    </row>
    <row r="37" spans="1:20" ht="64.5" customHeight="1" thickTop="1" thickBot="1" x14ac:dyDescent="0.3">
      <c r="A37" s="229" t="s">
        <v>16</v>
      </c>
      <c r="B37" s="230"/>
      <c r="C37" s="231"/>
      <c r="D37" s="46" t="s">
        <v>13</v>
      </c>
      <c r="E37" s="60" t="s">
        <v>15</v>
      </c>
      <c r="F37" s="62" t="s">
        <v>2</v>
      </c>
      <c r="G37" s="94" t="s">
        <v>222</v>
      </c>
      <c r="H37" s="254">
        <f>'ANEXO III - 26º TA'!O20+'ANEXO III - 26º TA'!U20</f>
        <v>0</v>
      </c>
      <c r="I37" s="254">
        <f>'ANEXO III - 26º TA'!P20+'ANEXO III - 26º TA'!V20</f>
        <v>0</v>
      </c>
      <c r="J37" s="254">
        <f>'ANEXO III - 26º TA'!Q20+'ANEXO III - 26º TA'!W20</f>
        <v>0</v>
      </c>
      <c r="K37" s="254">
        <f>'ANEXO III - 26º TA'!R20+'ANEXO III - 26º TA'!X20</f>
        <v>0</v>
      </c>
      <c r="L37" s="254">
        <f>'ANEXO III - 26º TA'!S20+'ANEXO III - 26º TA'!Y20</f>
        <v>0</v>
      </c>
      <c r="M37" s="254">
        <f>SUM(H37:L38)</f>
        <v>0</v>
      </c>
    </row>
    <row r="38" spans="1:20" ht="64.5" customHeight="1" thickTop="1" thickBot="1" x14ac:dyDescent="0.3">
      <c r="A38" s="232"/>
      <c r="B38" s="233"/>
      <c r="C38" s="234"/>
      <c r="D38" s="47" t="s">
        <v>21</v>
      </c>
      <c r="E38" s="60" t="s">
        <v>26</v>
      </c>
      <c r="F38" s="63" t="s">
        <v>36</v>
      </c>
      <c r="G38" s="94" t="s">
        <v>205</v>
      </c>
      <c r="H38" s="254"/>
      <c r="I38" s="254"/>
      <c r="J38" s="254"/>
      <c r="K38" s="254"/>
      <c r="L38" s="254"/>
      <c r="M38" s="254"/>
    </row>
    <row r="39" spans="1:20" ht="52.5" customHeight="1" thickTop="1" thickBot="1" x14ac:dyDescent="0.3">
      <c r="A39" s="235" t="s">
        <v>10</v>
      </c>
      <c r="B39" s="236"/>
      <c r="C39" s="237"/>
      <c r="D39" s="49" t="s">
        <v>24</v>
      </c>
      <c r="E39" s="67"/>
      <c r="F39" s="260"/>
      <c r="G39" s="261"/>
      <c r="H39" s="75">
        <f>'ANEXO III - 26º TA'!O21+'ANEXO III - 26º TA'!U21</f>
        <v>0</v>
      </c>
      <c r="I39" s="75">
        <f>'ANEXO III - 26º TA'!P21+'ANEXO III - 26º TA'!V21</f>
        <v>0</v>
      </c>
      <c r="J39" s="75">
        <f>'ANEXO III - 26º TA'!Q21+'ANEXO III - 26º TA'!W21</f>
        <v>0</v>
      </c>
      <c r="K39" s="75">
        <f>'ANEXO III - 26º TA'!R21+'ANEXO III - 26º TA'!X21</f>
        <v>0</v>
      </c>
      <c r="L39" s="75">
        <f>'ANEXO III - 26º TA'!S21+'ANEXO III - 26º TA'!Y21</f>
        <v>0</v>
      </c>
      <c r="M39" s="76">
        <f>SUM(H39:L39)</f>
        <v>0</v>
      </c>
    </row>
    <row r="40" spans="1:20" ht="52.5" customHeight="1" thickTop="1" thickBot="1" x14ac:dyDescent="0.3">
      <c r="A40" s="68"/>
      <c r="B40" s="235"/>
      <c r="C40" s="237"/>
      <c r="D40" s="49" t="s">
        <v>105</v>
      </c>
      <c r="E40" s="67"/>
      <c r="F40" s="260"/>
      <c r="G40" s="261"/>
      <c r="H40" s="75">
        <f>'ANEXO III - 26º TA'!O22+'ANEXO III - 26º TA'!U22</f>
        <v>0</v>
      </c>
      <c r="I40" s="75">
        <f>'ANEXO III - 26º TA'!P22+'ANEXO III - 26º TA'!V22</f>
        <v>0</v>
      </c>
      <c r="J40" s="75">
        <f>'ANEXO III - 26º TA'!Q22+'ANEXO III - 26º TA'!W22</f>
        <v>0</v>
      </c>
      <c r="K40" s="75">
        <f>'ANEXO III - 26º TA'!R22+'ANEXO III - 26º TA'!X22</f>
        <v>0</v>
      </c>
      <c r="L40" s="75">
        <f>'ANEXO III - 26º TA'!S22+'ANEXO III - 26º TA'!Y22</f>
        <v>0</v>
      </c>
      <c r="M40" s="76">
        <f>SUM(H40:L40)</f>
        <v>0</v>
      </c>
    </row>
    <row r="41" spans="1:20" ht="52.5" customHeight="1" thickTop="1" thickBot="1" x14ac:dyDescent="0.3">
      <c r="A41" s="68"/>
      <c r="B41" s="235"/>
      <c r="C41" s="237"/>
      <c r="D41" s="49" t="s">
        <v>27</v>
      </c>
      <c r="E41" s="67"/>
      <c r="F41" s="260"/>
      <c r="G41" s="261"/>
      <c r="H41" s="75">
        <f>'ANEXO III - 26º TA'!O23+'ANEXO III - 26º TA'!U23</f>
        <v>0</v>
      </c>
      <c r="I41" s="75">
        <f>'ANEXO III - 26º TA'!P23+'ANEXO III - 26º TA'!V23</f>
        <v>0</v>
      </c>
      <c r="J41" s="75">
        <f>'ANEXO III - 26º TA'!Q23+'ANEXO III - 26º TA'!W23</f>
        <v>0</v>
      </c>
      <c r="K41" s="75">
        <f>'ANEXO III - 26º TA'!R23+'ANEXO III - 26º TA'!X23</f>
        <v>0</v>
      </c>
      <c r="L41" s="75">
        <f>'ANEXO III - 26º TA'!S23+'ANEXO III - 26º TA'!Y23</f>
        <v>0</v>
      </c>
      <c r="M41" s="76">
        <f>SUM(H41:L41)</f>
        <v>0</v>
      </c>
    </row>
    <row r="42" spans="1:20" ht="45" customHeight="1" thickTop="1" thickBot="1" x14ac:dyDescent="0.3">
      <c r="A42" s="259" t="s">
        <v>9</v>
      </c>
      <c r="B42" s="259"/>
      <c r="C42" s="259"/>
      <c r="D42" s="259"/>
      <c r="E42" s="259"/>
      <c r="F42" s="259"/>
      <c r="G42" s="259"/>
      <c r="H42" s="77">
        <f t="shared" ref="H42:L42" si="0">H41+H40+H39+H37+H35+H31+H29+H28+H27+H26+H25+H23+H19+H18+H17+H16+H15+H14+H7</f>
        <v>0</v>
      </c>
      <c r="I42" s="77">
        <f t="shared" si="0"/>
        <v>0</v>
      </c>
      <c r="J42" s="77">
        <f t="shared" si="0"/>
        <v>0</v>
      </c>
      <c r="K42" s="77">
        <f t="shared" si="0"/>
        <v>0</v>
      </c>
      <c r="L42" s="77">
        <f t="shared" si="0"/>
        <v>0</v>
      </c>
      <c r="M42" s="77">
        <f>M41+M40+M39+M37+M35+M31+M29+M28+M27+M26+M25+M23+M19+M18+M17+M16+M15+M14+M7</f>
        <v>0</v>
      </c>
      <c r="O42"/>
    </row>
    <row r="43" spans="1:20" ht="25.5" customHeight="1" thickTop="1" x14ac:dyDescent="0.25">
      <c r="A43"/>
      <c r="B43"/>
      <c r="C43"/>
      <c r="D43"/>
      <c r="E43"/>
      <c r="F43"/>
      <c r="G43"/>
      <c r="H43"/>
      <c r="I43" s="4"/>
      <c r="J43"/>
      <c r="K43"/>
      <c r="L43"/>
      <c r="M43" s="4"/>
      <c r="O43"/>
    </row>
    <row r="44" spans="1:20" ht="17.25" customHeight="1" x14ac:dyDescent="0.25">
      <c r="A44" s="217"/>
      <c r="B44" s="217"/>
      <c r="C44" s="217"/>
      <c r="D44" s="217"/>
      <c r="E44" s="217"/>
      <c r="F44" s="34"/>
      <c r="G44" s="34"/>
      <c r="H44" s="84"/>
      <c r="I44" s="84"/>
      <c r="J44" s="84"/>
      <c r="K44" s="84"/>
      <c r="L44" s="85"/>
      <c r="M44" s="84"/>
      <c r="O44"/>
      <c r="T44" s="20"/>
    </row>
    <row r="45" spans="1:20" ht="87.75" customHeight="1" x14ac:dyDescent="0.25">
      <c r="A45" s="34"/>
      <c r="B45" s="86"/>
      <c r="C45" s="86"/>
      <c r="D45" s="218"/>
      <c r="E45" s="218"/>
      <c r="F45" s="80"/>
      <c r="G45" s="80"/>
      <c r="H45" s="219"/>
      <c r="I45" s="219"/>
      <c r="J45" s="33"/>
      <c r="K45" s="219"/>
      <c r="L45" s="219"/>
      <c r="M45" s="33"/>
      <c r="N45" s="23"/>
      <c r="O45"/>
      <c r="P45" s="23"/>
      <c r="Q45" s="23"/>
      <c r="R45" s="18"/>
      <c r="T45" s="19"/>
    </row>
    <row r="46" spans="1:20" ht="48" customHeight="1" x14ac:dyDescent="0.25">
      <c r="A46" s="34"/>
      <c r="B46" s="34"/>
      <c r="C46" s="34"/>
      <c r="D46" s="220"/>
      <c r="E46" s="220"/>
      <c r="F46" s="100"/>
      <c r="G46" s="100"/>
      <c r="H46" s="221"/>
      <c r="I46" s="221"/>
      <c r="J46" s="40"/>
      <c r="K46" s="221"/>
      <c r="L46" s="221"/>
      <c r="M46" s="40"/>
      <c r="T46" s="19"/>
    </row>
    <row r="47" spans="1:20" ht="33" customHeight="1" x14ac:dyDescent="0.2">
      <c r="A47" s="34"/>
      <c r="B47" s="34"/>
      <c r="C47" s="34"/>
      <c r="D47" s="37"/>
      <c r="E47" s="35"/>
      <c r="F47" s="34"/>
      <c r="G47" s="34"/>
      <c r="H47" s="38"/>
      <c r="I47" s="38"/>
      <c r="J47" s="38"/>
      <c r="K47" s="41"/>
      <c r="L47" s="39"/>
      <c r="M47" s="39"/>
      <c r="T47" s="19"/>
    </row>
    <row r="48" spans="1:20" ht="59.25" customHeight="1" x14ac:dyDescent="0.2">
      <c r="A48" s="34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</row>
    <row r="49" spans="1:20" ht="21.75" customHeight="1" x14ac:dyDescent="0.25">
      <c r="A49" s="34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20" ht="81" customHeight="1" x14ac:dyDescent="0.25">
      <c r="A50" s="24"/>
      <c r="B50" s="25"/>
      <c r="C50" s="25"/>
      <c r="D50" s="224"/>
      <c r="E50" s="224"/>
      <c r="F50" s="224"/>
      <c r="G50" s="224"/>
      <c r="H50" s="224"/>
      <c r="I50" s="224"/>
      <c r="J50" s="224"/>
      <c r="K50" s="224"/>
      <c r="L50" s="224"/>
      <c r="M50" s="27"/>
      <c r="N50" s="22"/>
      <c r="O50"/>
      <c r="P50" s="22"/>
      <c r="Q50" s="22"/>
      <c r="R50" s="17"/>
      <c r="S50" s="17"/>
      <c r="T50" s="19"/>
    </row>
    <row r="51" spans="1:20" ht="18.75" customHeight="1" x14ac:dyDescent="0.25">
      <c r="A51" s="24"/>
      <c r="B51" s="25"/>
      <c r="C51" s="25"/>
      <c r="D51" s="258"/>
      <c r="E51" s="258"/>
      <c r="F51" s="258"/>
      <c r="G51" s="258"/>
      <c r="H51" s="258"/>
      <c r="I51" s="258"/>
      <c r="J51" s="258"/>
      <c r="K51" s="258"/>
      <c r="L51" s="258"/>
      <c r="M51" s="23"/>
      <c r="N51" s="23"/>
      <c r="O51"/>
      <c r="P51" s="23"/>
      <c r="Q51" s="23"/>
      <c r="R51" s="18"/>
      <c r="S51" s="18"/>
      <c r="T51" s="19"/>
    </row>
    <row r="52" spans="1:20" ht="95.25" customHeight="1" x14ac:dyDescent="0.25">
      <c r="A52" s="24"/>
      <c r="B52" s="26"/>
      <c r="C52" s="26"/>
      <c r="D52" s="219"/>
      <c r="E52" s="219"/>
      <c r="F52" s="219"/>
      <c r="G52" s="219"/>
      <c r="H52" s="219"/>
      <c r="I52" s="219"/>
      <c r="J52" s="219"/>
      <c r="K52" s="219"/>
      <c r="L52" s="219"/>
      <c r="M52" s="23"/>
      <c r="N52" s="23"/>
      <c r="O52"/>
      <c r="P52" s="23"/>
      <c r="Q52" s="23"/>
      <c r="R52" s="18"/>
      <c r="T52" s="19"/>
    </row>
    <row r="53" spans="1:20" ht="34.5" customHeight="1" x14ac:dyDescent="0.2">
      <c r="A53" s="24"/>
      <c r="B53" s="24"/>
      <c r="C53" s="24"/>
      <c r="D53" s="221"/>
      <c r="E53" s="221"/>
      <c r="F53" s="221"/>
      <c r="G53" s="221"/>
      <c r="H53" s="221"/>
      <c r="I53" s="221"/>
      <c r="J53" s="221"/>
      <c r="K53" s="221"/>
      <c r="L53" s="221"/>
      <c r="M53" s="31"/>
      <c r="T53" s="19"/>
    </row>
    <row r="54" spans="1:20" ht="24" customHeight="1" x14ac:dyDescent="0.2">
      <c r="A54" s="24"/>
      <c r="B54" s="24"/>
      <c r="C54" s="24"/>
      <c r="D54" s="37"/>
      <c r="E54" s="35"/>
      <c r="F54" s="34"/>
      <c r="G54" s="34"/>
      <c r="H54" s="38"/>
      <c r="I54" s="38"/>
      <c r="J54" s="38"/>
      <c r="K54" s="41"/>
      <c r="L54" s="39"/>
      <c r="M54" s="32"/>
      <c r="T54" s="19"/>
    </row>
    <row r="55" spans="1:20" ht="51.75" customHeight="1" x14ac:dyDescent="0.25">
      <c r="A55" s="24"/>
      <c r="B55" s="24"/>
      <c r="C55" s="24"/>
      <c r="D55" s="34"/>
      <c r="E55" s="216"/>
      <c r="F55" s="216"/>
      <c r="G55" s="216"/>
      <c r="H55" s="216"/>
      <c r="I55" s="216"/>
      <c r="J55" s="216"/>
      <c r="K55" s="216"/>
      <c r="L55" s="36"/>
      <c r="M55" s="16"/>
    </row>
    <row r="56" spans="1:20" ht="21.75" customHeight="1" x14ac:dyDescent="0.2">
      <c r="D56" s="35"/>
      <c r="E56" s="226"/>
      <c r="F56" s="226"/>
      <c r="G56" s="226"/>
      <c r="H56" s="226"/>
      <c r="I56" s="226"/>
      <c r="J56" s="226"/>
      <c r="K56" s="226"/>
      <c r="L56" s="16"/>
      <c r="M56" s="16"/>
    </row>
    <row r="57" spans="1:20" ht="30" customHeight="1" x14ac:dyDescent="0.2">
      <c r="H57" s="16"/>
      <c r="I57" s="16"/>
      <c r="J57" s="16"/>
      <c r="K57" s="16"/>
      <c r="L57" s="16"/>
      <c r="M57" s="16"/>
    </row>
    <row r="58" spans="1:20" ht="30" customHeight="1" x14ac:dyDescent="0.2">
      <c r="H58" s="16"/>
      <c r="I58" s="16"/>
      <c r="J58" s="16"/>
      <c r="K58" s="16"/>
      <c r="L58" s="16"/>
      <c r="M58" s="16"/>
    </row>
    <row r="59" spans="1:20" ht="30" customHeight="1" x14ac:dyDescent="0.2">
      <c r="H59" s="16"/>
      <c r="I59" s="16"/>
      <c r="J59" s="16"/>
      <c r="K59" s="16"/>
      <c r="L59" s="16"/>
      <c r="M59" s="16"/>
    </row>
    <row r="60" spans="1:20" ht="30" customHeight="1" x14ac:dyDescent="0.2">
      <c r="H60" s="16"/>
      <c r="I60" s="16"/>
      <c r="J60" s="16"/>
      <c r="K60" s="16"/>
      <c r="L60" s="16"/>
      <c r="M60" s="16"/>
    </row>
    <row r="61" spans="1:20" ht="30" customHeight="1" x14ac:dyDescent="0.2">
      <c r="D61" s="54"/>
      <c r="E61" s="55"/>
      <c r="G61" s="56"/>
      <c r="H61" s="55"/>
      <c r="I61" s="16"/>
      <c r="J61" s="16"/>
      <c r="K61" s="16"/>
      <c r="L61" s="16"/>
      <c r="M61" s="16"/>
    </row>
    <row r="62" spans="1:20" ht="30" customHeight="1" x14ac:dyDescent="0.2">
      <c r="D62" s="54"/>
      <c r="E62" s="55"/>
      <c r="H62" s="55"/>
      <c r="I62" s="16"/>
      <c r="J62" s="16"/>
      <c r="K62" s="16"/>
      <c r="L62" s="16"/>
      <c r="M62" s="16"/>
    </row>
    <row r="63" spans="1:20" ht="30" customHeight="1" x14ac:dyDescent="0.2">
      <c r="D63" s="54"/>
      <c r="E63" s="55"/>
      <c r="H63" s="55"/>
      <c r="I63" s="16"/>
      <c r="J63" s="16"/>
      <c r="K63" s="16"/>
      <c r="L63" s="16"/>
      <c r="M63" s="16"/>
    </row>
    <row r="64" spans="1:20" ht="30" customHeight="1" x14ac:dyDescent="0.2">
      <c r="D64" s="54"/>
      <c r="E64" s="55"/>
      <c r="H64" s="55"/>
      <c r="I64" s="16"/>
      <c r="J64" s="16"/>
      <c r="K64" s="16"/>
      <c r="L64" s="16"/>
      <c r="M64" s="16"/>
    </row>
    <row r="65" spans="4:13" ht="30" customHeight="1" x14ac:dyDescent="0.2">
      <c r="D65" s="54"/>
      <c r="E65" s="55"/>
      <c r="H65" s="55"/>
      <c r="I65" s="16"/>
      <c r="J65" s="16"/>
      <c r="K65" s="16"/>
      <c r="L65" s="16"/>
      <c r="M65" s="16"/>
    </row>
    <row r="66" spans="4:13" ht="30" customHeight="1" x14ac:dyDescent="0.2">
      <c r="D66" s="54"/>
      <c r="E66" s="55"/>
      <c r="H66" s="55"/>
      <c r="I66" s="16"/>
      <c r="J66" s="16"/>
      <c r="K66" s="16"/>
      <c r="L66" s="16"/>
      <c r="M66" s="16"/>
    </row>
    <row r="67" spans="4:13" ht="30" customHeight="1" x14ac:dyDescent="0.2">
      <c r="D67" s="54"/>
      <c r="E67" s="55"/>
      <c r="H67" s="55"/>
      <c r="I67" s="16"/>
      <c r="J67" s="16"/>
      <c r="K67" s="16"/>
      <c r="L67" s="16"/>
      <c r="M67" s="16"/>
    </row>
    <row r="68" spans="4:13" ht="30" customHeight="1" x14ac:dyDescent="0.2">
      <c r="H68" s="16"/>
      <c r="I68" s="16"/>
      <c r="J68" s="16"/>
      <c r="K68" s="16"/>
      <c r="L68" s="16"/>
      <c r="M68" s="16"/>
    </row>
    <row r="69" spans="4:13" ht="30" customHeight="1" x14ac:dyDescent="0.2">
      <c r="H69" s="16"/>
      <c r="I69" s="16"/>
      <c r="J69" s="16"/>
      <c r="K69" s="16"/>
      <c r="L69" s="16"/>
      <c r="M69" s="16"/>
    </row>
    <row r="70" spans="4:13" ht="30" customHeight="1" x14ac:dyDescent="0.2">
      <c r="H70" s="16"/>
      <c r="I70" s="16"/>
      <c r="J70" s="16"/>
      <c r="K70" s="16"/>
      <c r="L70" s="16"/>
      <c r="M70" s="16"/>
    </row>
    <row r="71" spans="4:13" ht="30" customHeight="1" x14ac:dyDescent="0.2">
      <c r="H71" s="16"/>
      <c r="I71" s="16"/>
      <c r="J71" s="16"/>
      <c r="K71" s="16"/>
      <c r="L71" s="16"/>
      <c r="M71" s="16"/>
    </row>
    <row r="72" spans="4:13" ht="30" customHeight="1" x14ac:dyDescent="0.2">
      <c r="H72" s="16"/>
      <c r="I72" s="16"/>
      <c r="J72" s="16"/>
      <c r="K72" s="16"/>
      <c r="L72" s="16"/>
      <c r="M72" s="16"/>
    </row>
    <row r="73" spans="4:13" ht="30" customHeight="1" x14ac:dyDescent="0.2">
      <c r="H73" s="16"/>
      <c r="I73" s="16"/>
      <c r="J73" s="16"/>
      <c r="K73" s="16"/>
      <c r="L73" s="16"/>
      <c r="M73" s="16"/>
    </row>
    <row r="74" spans="4:13" ht="30" customHeight="1" x14ac:dyDescent="0.2">
      <c r="H74" s="16"/>
      <c r="I74" s="16"/>
      <c r="J74" s="16"/>
      <c r="K74" s="16"/>
      <c r="L74" s="16"/>
      <c r="M74" s="16"/>
    </row>
    <row r="75" spans="4:13" ht="30" customHeight="1" x14ac:dyDescent="0.2">
      <c r="H75" s="16"/>
      <c r="I75" s="16"/>
      <c r="J75" s="16"/>
      <c r="K75" s="16"/>
      <c r="L75" s="16"/>
      <c r="M75" s="16"/>
    </row>
    <row r="76" spans="4:13" ht="30" customHeight="1" x14ac:dyDescent="0.2">
      <c r="H76" s="16"/>
      <c r="I76" s="16"/>
      <c r="J76" s="16"/>
      <c r="K76" s="16"/>
      <c r="L76" s="16"/>
      <c r="M76" s="16"/>
    </row>
    <row r="77" spans="4:13" ht="30" customHeight="1" x14ac:dyDescent="0.2">
      <c r="H77" s="16"/>
      <c r="I77" s="16"/>
      <c r="J77" s="16"/>
      <c r="K77" s="16"/>
      <c r="L77" s="16"/>
      <c r="M77" s="16"/>
    </row>
    <row r="78" spans="4:13" ht="30" customHeight="1" x14ac:dyDescent="0.2">
      <c r="H78" s="16"/>
      <c r="I78" s="16"/>
      <c r="J78" s="16"/>
      <c r="K78" s="16"/>
      <c r="L78" s="16"/>
      <c r="M78" s="16"/>
    </row>
    <row r="79" spans="4:13" ht="30" customHeight="1" x14ac:dyDescent="0.2">
      <c r="H79" s="16"/>
      <c r="I79" s="16"/>
      <c r="J79" s="16"/>
      <c r="K79" s="16"/>
      <c r="L79" s="16"/>
      <c r="M79" s="16"/>
    </row>
    <row r="80" spans="4:13" ht="30" customHeight="1" x14ac:dyDescent="0.2">
      <c r="H80" s="16"/>
      <c r="I80" s="16"/>
      <c r="J80" s="16"/>
      <c r="K80" s="16"/>
      <c r="L80" s="16"/>
      <c r="M80" s="16"/>
    </row>
    <row r="81" spans="8:13" ht="30" customHeight="1" x14ac:dyDescent="0.2">
      <c r="H81" s="16"/>
      <c r="I81" s="16"/>
      <c r="J81" s="16"/>
      <c r="K81" s="16"/>
      <c r="L81" s="16"/>
      <c r="M81" s="16"/>
    </row>
    <row r="82" spans="8:13" ht="30" customHeight="1" x14ac:dyDescent="0.2">
      <c r="H82" s="16"/>
      <c r="I82" s="16"/>
      <c r="J82" s="16"/>
      <c r="K82" s="16"/>
      <c r="L82" s="16"/>
      <c r="M82" s="16"/>
    </row>
    <row r="83" spans="8:13" ht="30" customHeight="1" x14ac:dyDescent="0.2">
      <c r="H83" s="16"/>
      <c r="I83" s="16"/>
      <c r="J83" s="16"/>
      <c r="K83" s="16"/>
      <c r="L83" s="16"/>
      <c r="M83" s="16"/>
    </row>
    <row r="84" spans="8:13" ht="30" customHeight="1" x14ac:dyDescent="0.2">
      <c r="H84" s="16"/>
      <c r="I84" s="16"/>
      <c r="J84" s="16"/>
      <c r="K84" s="16"/>
      <c r="L84" s="16"/>
      <c r="M84" s="16"/>
    </row>
    <row r="85" spans="8:13" ht="30" customHeight="1" x14ac:dyDescent="0.2">
      <c r="H85" s="16"/>
      <c r="I85" s="16"/>
      <c r="J85" s="16"/>
      <c r="K85" s="16"/>
      <c r="L85" s="16"/>
      <c r="M85" s="16"/>
    </row>
    <row r="86" spans="8:13" ht="30" customHeight="1" x14ac:dyDescent="0.2">
      <c r="H86" s="16"/>
      <c r="I86" s="16"/>
      <c r="J86" s="16"/>
      <c r="K86" s="16"/>
      <c r="L86" s="16"/>
      <c r="M86" s="16"/>
    </row>
    <row r="87" spans="8:13" ht="30" customHeight="1" x14ac:dyDescent="0.2">
      <c r="H87" s="16"/>
      <c r="I87" s="16"/>
      <c r="J87" s="16"/>
      <c r="K87" s="16"/>
      <c r="L87" s="16"/>
      <c r="M87" s="16"/>
    </row>
    <row r="88" spans="8:13" ht="30" customHeight="1" x14ac:dyDescent="0.2">
      <c r="H88" s="16"/>
      <c r="I88" s="16"/>
      <c r="J88" s="16"/>
      <c r="K88" s="16"/>
      <c r="L88" s="16"/>
      <c r="M88" s="16"/>
    </row>
    <row r="89" spans="8:13" ht="30" customHeight="1" x14ac:dyDescent="0.2">
      <c r="H89" s="16"/>
      <c r="I89" s="16"/>
      <c r="J89" s="16"/>
      <c r="K89" s="16"/>
      <c r="L89" s="16"/>
      <c r="M89" s="16"/>
    </row>
    <row r="90" spans="8:13" ht="30" customHeight="1" x14ac:dyDescent="0.2">
      <c r="H90" s="16"/>
      <c r="I90" s="16"/>
      <c r="J90" s="16"/>
      <c r="K90" s="16"/>
      <c r="L90" s="16"/>
      <c r="M90" s="16"/>
    </row>
    <row r="91" spans="8:13" ht="30" customHeight="1" x14ac:dyDescent="0.2">
      <c r="H91" s="16"/>
      <c r="I91" s="16"/>
      <c r="J91" s="16"/>
      <c r="K91" s="16"/>
      <c r="L91" s="16"/>
      <c r="M91" s="16"/>
    </row>
    <row r="92" spans="8:13" ht="30" customHeight="1" x14ac:dyDescent="0.2">
      <c r="H92" s="16"/>
      <c r="I92" s="16"/>
      <c r="J92" s="16"/>
      <c r="K92" s="16"/>
      <c r="L92" s="16"/>
      <c r="M92" s="16"/>
    </row>
    <row r="93" spans="8:13" ht="30" customHeight="1" x14ac:dyDescent="0.2">
      <c r="H93" s="16"/>
      <c r="I93" s="16"/>
      <c r="J93" s="16"/>
      <c r="K93" s="16"/>
      <c r="L93" s="16"/>
      <c r="M93" s="16"/>
    </row>
    <row r="94" spans="8:13" ht="30" customHeight="1" x14ac:dyDescent="0.2">
      <c r="H94" s="16"/>
      <c r="I94" s="16"/>
      <c r="J94" s="16"/>
      <c r="K94" s="16"/>
      <c r="L94" s="16"/>
      <c r="M94" s="16"/>
    </row>
    <row r="95" spans="8:13" ht="30" customHeight="1" x14ac:dyDescent="0.2">
      <c r="H95" s="16"/>
      <c r="I95" s="16"/>
      <c r="J95" s="16"/>
      <c r="K95" s="16"/>
      <c r="L95" s="16"/>
      <c r="M95" s="16"/>
    </row>
    <row r="96" spans="8:13" ht="30" customHeight="1" x14ac:dyDescent="0.2">
      <c r="H96" s="16"/>
      <c r="I96" s="16"/>
      <c r="J96" s="16"/>
      <c r="K96" s="16"/>
      <c r="L96" s="16"/>
      <c r="M96" s="16"/>
    </row>
    <row r="97" spans="8:13" ht="30" customHeight="1" x14ac:dyDescent="0.2">
      <c r="H97" s="16"/>
      <c r="I97" s="16"/>
      <c r="J97" s="16"/>
      <c r="K97" s="16"/>
      <c r="L97" s="16"/>
      <c r="M97" s="16"/>
    </row>
    <row r="98" spans="8:13" ht="30" customHeight="1" x14ac:dyDescent="0.2">
      <c r="H98" s="16"/>
      <c r="I98" s="16"/>
      <c r="J98" s="16"/>
      <c r="K98" s="16"/>
      <c r="L98" s="16"/>
      <c r="M98" s="16"/>
    </row>
    <row r="99" spans="8:13" ht="30" customHeight="1" x14ac:dyDescent="0.2">
      <c r="H99" s="16"/>
      <c r="I99" s="16"/>
      <c r="J99" s="16"/>
      <c r="K99" s="16"/>
      <c r="L99" s="16"/>
      <c r="M99" s="16"/>
    </row>
    <row r="100" spans="8:13" ht="30" customHeight="1" x14ac:dyDescent="0.2">
      <c r="H100" s="16"/>
      <c r="I100" s="16"/>
      <c r="J100" s="16"/>
      <c r="K100" s="16"/>
      <c r="L100" s="16"/>
      <c r="M100" s="16"/>
    </row>
    <row r="101" spans="8:13" ht="30" customHeight="1" x14ac:dyDescent="0.2">
      <c r="H101" s="16"/>
      <c r="I101" s="16"/>
      <c r="J101" s="16"/>
      <c r="K101" s="16"/>
      <c r="L101" s="16"/>
      <c r="M101" s="16"/>
    </row>
    <row r="102" spans="8:13" ht="30" customHeight="1" x14ac:dyDescent="0.2">
      <c r="H102" s="16"/>
      <c r="I102" s="16"/>
      <c r="J102" s="16"/>
      <c r="K102" s="16"/>
      <c r="L102" s="16"/>
      <c r="M102" s="16"/>
    </row>
    <row r="103" spans="8:13" ht="30" customHeight="1" x14ac:dyDescent="0.2">
      <c r="H103" s="16"/>
      <c r="I103" s="16"/>
      <c r="J103" s="16"/>
      <c r="K103" s="16"/>
      <c r="L103" s="16"/>
      <c r="M103" s="16"/>
    </row>
    <row r="104" spans="8:13" ht="30" customHeight="1" x14ac:dyDescent="0.2">
      <c r="H104" s="16"/>
      <c r="I104" s="16"/>
      <c r="J104" s="16"/>
      <c r="K104" s="16"/>
      <c r="L104" s="16"/>
      <c r="M104" s="16"/>
    </row>
    <row r="105" spans="8:13" ht="30" customHeight="1" x14ac:dyDescent="0.2">
      <c r="H105" s="16"/>
      <c r="I105" s="16"/>
      <c r="J105" s="16"/>
      <c r="K105" s="16"/>
      <c r="L105" s="16"/>
      <c r="M105" s="16"/>
    </row>
    <row r="106" spans="8:13" ht="30" customHeight="1" x14ac:dyDescent="0.2">
      <c r="H106" s="16"/>
      <c r="I106" s="16"/>
      <c r="J106" s="16"/>
      <c r="K106" s="16"/>
      <c r="L106" s="16"/>
      <c r="M106" s="16"/>
    </row>
    <row r="107" spans="8:13" ht="30" customHeight="1" x14ac:dyDescent="0.2">
      <c r="H107" s="16"/>
      <c r="I107" s="16"/>
      <c r="J107" s="16"/>
      <c r="K107" s="16"/>
      <c r="L107" s="16"/>
      <c r="M107" s="16"/>
    </row>
    <row r="108" spans="8:13" ht="30" customHeight="1" x14ac:dyDescent="0.2">
      <c r="H108" s="16"/>
      <c r="I108" s="16"/>
      <c r="J108" s="16"/>
      <c r="K108" s="16"/>
      <c r="L108" s="16"/>
      <c r="M108" s="16"/>
    </row>
    <row r="109" spans="8:13" ht="30" customHeight="1" x14ac:dyDescent="0.2">
      <c r="H109" s="16"/>
      <c r="I109" s="16"/>
      <c r="J109" s="16"/>
      <c r="K109" s="16"/>
      <c r="L109" s="16"/>
      <c r="M109" s="16"/>
    </row>
    <row r="110" spans="8:13" ht="30" customHeight="1" x14ac:dyDescent="0.2">
      <c r="H110" s="16"/>
      <c r="I110" s="16"/>
      <c r="J110" s="16"/>
      <c r="K110" s="16"/>
      <c r="L110" s="16"/>
      <c r="M110" s="16"/>
    </row>
    <row r="111" spans="8:13" ht="30" customHeight="1" x14ac:dyDescent="0.2">
      <c r="H111" s="16"/>
      <c r="I111" s="16"/>
      <c r="J111" s="16"/>
      <c r="K111" s="16"/>
      <c r="L111" s="16"/>
      <c r="M111" s="16"/>
    </row>
    <row r="112" spans="8:13" ht="30" customHeight="1" x14ac:dyDescent="0.2">
      <c r="H112" s="16"/>
      <c r="I112" s="16"/>
      <c r="J112" s="16"/>
      <c r="K112" s="16"/>
      <c r="L112" s="16"/>
      <c r="M112" s="16"/>
    </row>
    <row r="113" spans="8:13" ht="30" customHeight="1" x14ac:dyDescent="0.2">
      <c r="H113" s="16"/>
      <c r="I113" s="16"/>
      <c r="J113" s="16"/>
      <c r="K113" s="16"/>
      <c r="L113" s="16"/>
      <c r="M113" s="16"/>
    </row>
    <row r="114" spans="8:13" ht="30" customHeight="1" x14ac:dyDescent="0.2">
      <c r="H114" s="16"/>
      <c r="I114" s="16"/>
      <c r="J114" s="16"/>
      <c r="K114" s="16"/>
      <c r="L114" s="16"/>
      <c r="M114" s="16"/>
    </row>
    <row r="115" spans="8:13" ht="30" customHeight="1" x14ac:dyDescent="0.2">
      <c r="H115" s="16"/>
      <c r="I115" s="16"/>
      <c r="J115" s="16"/>
      <c r="K115" s="16"/>
      <c r="L115" s="16"/>
      <c r="M115" s="16"/>
    </row>
    <row r="116" spans="8:13" ht="30" customHeight="1" x14ac:dyDescent="0.2">
      <c r="H116" s="16"/>
      <c r="I116" s="16"/>
      <c r="J116" s="16"/>
      <c r="K116" s="16"/>
      <c r="L116" s="16"/>
      <c r="M116" s="16"/>
    </row>
    <row r="117" spans="8:13" ht="30" customHeight="1" x14ac:dyDescent="0.2">
      <c r="H117" s="16"/>
      <c r="I117" s="16"/>
      <c r="J117" s="16"/>
      <c r="K117" s="16"/>
      <c r="L117" s="16"/>
      <c r="M117" s="16"/>
    </row>
    <row r="118" spans="8:13" ht="30" customHeight="1" x14ac:dyDescent="0.2">
      <c r="H118" s="16"/>
      <c r="I118" s="16"/>
      <c r="J118" s="16"/>
      <c r="K118" s="16"/>
      <c r="L118" s="16"/>
      <c r="M118" s="16"/>
    </row>
    <row r="119" spans="8:13" ht="30" customHeight="1" x14ac:dyDescent="0.2">
      <c r="H119" s="16"/>
      <c r="I119" s="16"/>
      <c r="J119" s="16"/>
      <c r="K119" s="16"/>
      <c r="L119" s="16"/>
      <c r="M119" s="16"/>
    </row>
    <row r="120" spans="8:13" ht="30" customHeight="1" x14ac:dyDescent="0.2">
      <c r="H120" s="16"/>
      <c r="I120" s="16"/>
      <c r="J120" s="16"/>
      <c r="K120" s="16"/>
      <c r="L120" s="16"/>
      <c r="M120" s="16"/>
    </row>
    <row r="121" spans="8:13" ht="30" customHeight="1" x14ac:dyDescent="0.2">
      <c r="H121" s="16"/>
      <c r="I121" s="16"/>
      <c r="J121" s="16"/>
      <c r="K121" s="16"/>
      <c r="L121" s="16"/>
      <c r="M121" s="16"/>
    </row>
    <row r="122" spans="8:13" ht="30" customHeight="1" x14ac:dyDescent="0.2">
      <c r="H122" s="16"/>
      <c r="I122" s="16"/>
      <c r="J122" s="16"/>
      <c r="K122" s="16"/>
      <c r="L122" s="16"/>
      <c r="M122" s="16"/>
    </row>
    <row r="123" spans="8:13" ht="30" customHeight="1" x14ac:dyDescent="0.2">
      <c r="H123" s="16"/>
      <c r="I123" s="16"/>
      <c r="J123" s="16"/>
      <c r="K123" s="16"/>
      <c r="L123" s="16"/>
      <c r="M123" s="16"/>
    </row>
    <row r="124" spans="8:13" ht="30" customHeight="1" x14ac:dyDescent="0.2">
      <c r="H124" s="16"/>
      <c r="I124" s="16"/>
      <c r="J124" s="16"/>
      <c r="K124" s="16"/>
      <c r="L124" s="16"/>
      <c r="M124" s="16"/>
    </row>
    <row r="125" spans="8:13" ht="30" customHeight="1" x14ac:dyDescent="0.2">
      <c r="H125" s="16"/>
      <c r="I125" s="16"/>
      <c r="J125" s="16"/>
      <c r="K125" s="16"/>
      <c r="L125" s="16"/>
      <c r="M125" s="16"/>
    </row>
    <row r="126" spans="8:13" ht="30" customHeight="1" x14ac:dyDescent="0.2">
      <c r="H126" s="16"/>
      <c r="I126" s="16"/>
      <c r="J126" s="16"/>
      <c r="K126" s="16"/>
      <c r="L126" s="16"/>
      <c r="M126" s="16"/>
    </row>
    <row r="127" spans="8:13" ht="30" customHeight="1" x14ac:dyDescent="0.2">
      <c r="H127" s="16"/>
      <c r="I127" s="16"/>
      <c r="J127" s="16"/>
      <c r="K127" s="16"/>
      <c r="L127" s="16"/>
      <c r="M127" s="16"/>
    </row>
    <row r="128" spans="8:13" ht="30" customHeight="1" x14ac:dyDescent="0.2">
      <c r="H128" s="16"/>
      <c r="I128" s="16"/>
      <c r="J128" s="16"/>
      <c r="K128" s="16"/>
      <c r="L128" s="16"/>
      <c r="M128" s="16"/>
    </row>
    <row r="129" spans="8:13" ht="30" customHeight="1" x14ac:dyDescent="0.2">
      <c r="H129" s="16"/>
      <c r="I129" s="16"/>
      <c r="J129" s="16"/>
      <c r="K129" s="16"/>
      <c r="L129" s="16"/>
      <c r="M129" s="16"/>
    </row>
    <row r="130" spans="8:13" ht="30" customHeight="1" x14ac:dyDescent="0.2">
      <c r="H130" s="16"/>
      <c r="I130" s="16"/>
      <c r="J130" s="16"/>
      <c r="K130" s="16"/>
      <c r="L130" s="16"/>
      <c r="M130" s="16"/>
    </row>
    <row r="131" spans="8:13" ht="30" customHeight="1" x14ac:dyDescent="0.2">
      <c r="H131" s="16"/>
      <c r="I131" s="16"/>
      <c r="J131" s="16"/>
      <c r="K131" s="16"/>
      <c r="L131" s="16"/>
      <c r="M131" s="16"/>
    </row>
    <row r="132" spans="8:13" ht="30" customHeight="1" x14ac:dyDescent="0.2">
      <c r="H132" s="16"/>
      <c r="I132" s="16"/>
      <c r="J132" s="16"/>
      <c r="K132" s="16"/>
      <c r="L132" s="16"/>
      <c r="M132" s="16"/>
    </row>
    <row r="133" spans="8:13" ht="30" customHeight="1" x14ac:dyDescent="0.2">
      <c r="H133" s="16"/>
      <c r="I133" s="16"/>
      <c r="J133" s="16"/>
      <c r="K133" s="16"/>
      <c r="L133" s="16"/>
      <c r="M133" s="16"/>
    </row>
    <row r="134" spans="8:13" ht="30" customHeight="1" x14ac:dyDescent="0.2">
      <c r="H134" s="16"/>
      <c r="I134" s="16"/>
      <c r="J134" s="16"/>
      <c r="K134" s="16"/>
      <c r="L134" s="16"/>
      <c r="M134" s="16"/>
    </row>
    <row r="135" spans="8:13" ht="30" customHeight="1" x14ac:dyDescent="0.2">
      <c r="H135" s="16"/>
      <c r="I135" s="16"/>
      <c r="J135" s="16"/>
      <c r="K135" s="16"/>
      <c r="L135" s="16"/>
      <c r="M135" s="16"/>
    </row>
    <row r="136" spans="8:13" ht="30" customHeight="1" x14ac:dyDescent="0.2">
      <c r="H136" s="16"/>
      <c r="I136" s="16"/>
      <c r="J136" s="16"/>
      <c r="K136" s="16"/>
      <c r="L136" s="16"/>
      <c r="M136" s="16"/>
    </row>
    <row r="137" spans="8:13" ht="30" customHeight="1" x14ac:dyDescent="0.2">
      <c r="H137" s="16"/>
      <c r="I137" s="16"/>
      <c r="J137" s="16"/>
      <c r="K137" s="16"/>
      <c r="L137" s="16"/>
      <c r="M137" s="16"/>
    </row>
    <row r="138" spans="8:13" ht="30" customHeight="1" x14ac:dyDescent="0.2">
      <c r="H138" s="16"/>
      <c r="I138" s="16"/>
      <c r="J138" s="16"/>
      <c r="K138" s="16"/>
      <c r="L138" s="16"/>
      <c r="M138" s="16"/>
    </row>
    <row r="139" spans="8:13" ht="30" customHeight="1" x14ac:dyDescent="0.2">
      <c r="H139" s="16"/>
      <c r="I139" s="16"/>
      <c r="J139" s="16"/>
      <c r="K139" s="16"/>
      <c r="L139" s="16"/>
      <c r="M139" s="16"/>
    </row>
    <row r="140" spans="8:13" ht="30" customHeight="1" x14ac:dyDescent="0.2">
      <c r="H140" s="16"/>
      <c r="I140" s="16"/>
      <c r="J140" s="16"/>
      <c r="K140" s="16"/>
      <c r="L140" s="16"/>
      <c r="M140" s="16"/>
    </row>
    <row r="141" spans="8:13" ht="30" customHeight="1" x14ac:dyDescent="0.2">
      <c r="H141" s="16"/>
      <c r="I141" s="16"/>
      <c r="J141" s="16"/>
      <c r="K141" s="16"/>
      <c r="L141" s="16"/>
      <c r="M141" s="16"/>
    </row>
    <row r="142" spans="8:13" ht="30" customHeight="1" x14ac:dyDescent="0.2">
      <c r="H142" s="16"/>
      <c r="I142" s="16"/>
      <c r="J142" s="16"/>
      <c r="K142" s="16"/>
      <c r="L142" s="16"/>
      <c r="M142" s="16"/>
    </row>
    <row r="143" spans="8:13" ht="30" customHeight="1" x14ac:dyDescent="0.2">
      <c r="H143" s="16"/>
      <c r="I143" s="16"/>
      <c r="J143" s="16"/>
      <c r="K143" s="16"/>
      <c r="L143" s="16"/>
      <c r="M143" s="16"/>
    </row>
    <row r="144" spans="8:13" ht="30" customHeight="1" x14ac:dyDescent="0.2">
      <c r="H144" s="16"/>
      <c r="I144" s="16"/>
      <c r="J144" s="16"/>
      <c r="K144" s="16"/>
      <c r="L144" s="16"/>
      <c r="M144" s="16"/>
    </row>
    <row r="145" spans="8:13" ht="30" customHeight="1" x14ac:dyDescent="0.2">
      <c r="H145" s="16"/>
      <c r="I145" s="16"/>
      <c r="J145" s="16"/>
      <c r="K145" s="16"/>
      <c r="L145" s="16"/>
      <c r="M145" s="16"/>
    </row>
    <row r="146" spans="8:13" ht="30" customHeight="1" x14ac:dyDescent="0.2">
      <c r="H146" s="16"/>
      <c r="I146" s="16"/>
      <c r="J146" s="16"/>
      <c r="K146" s="16"/>
      <c r="L146" s="16"/>
      <c r="M146" s="16"/>
    </row>
    <row r="147" spans="8:13" ht="30" customHeight="1" x14ac:dyDescent="0.2">
      <c r="H147" s="16"/>
      <c r="I147" s="16"/>
      <c r="J147" s="16"/>
      <c r="K147" s="16"/>
      <c r="L147" s="16"/>
      <c r="M147" s="16"/>
    </row>
    <row r="148" spans="8:13" ht="30" customHeight="1" x14ac:dyDescent="0.2">
      <c r="H148" s="16"/>
      <c r="I148" s="16"/>
      <c r="J148" s="16"/>
      <c r="K148" s="16"/>
      <c r="L148" s="16"/>
      <c r="M148" s="16"/>
    </row>
    <row r="149" spans="8:13" ht="30" customHeight="1" x14ac:dyDescent="0.2">
      <c r="H149" s="16"/>
      <c r="I149" s="16"/>
      <c r="J149" s="16"/>
      <c r="K149" s="16"/>
      <c r="L149" s="16"/>
      <c r="M149" s="16"/>
    </row>
    <row r="150" spans="8:13" ht="30" customHeight="1" x14ac:dyDescent="0.2">
      <c r="H150" s="16"/>
      <c r="I150" s="16"/>
      <c r="J150" s="16"/>
      <c r="K150" s="16"/>
      <c r="L150" s="16"/>
      <c r="M150" s="16"/>
    </row>
    <row r="151" spans="8:13" ht="30" customHeight="1" x14ac:dyDescent="0.2">
      <c r="H151" s="16"/>
      <c r="I151" s="16"/>
      <c r="J151" s="16"/>
      <c r="K151" s="16"/>
      <c r="L151" s="16"/>
      <c r="M151" s="16"/>
    </row>
    <row r="152" spans="8:13" ht="30" customHeight="1" x14ac:dyDescent="0.2">
      <c r="H152" s="16"/>
      <c r="I152" s="16"/>
      <c r="J152" s="16"/>
      <c r="K152" s="16"/>
      <c r="L152" s="16"/>
      <c r="M152" s="16"/>
    </row>
    <row r="153" spans="8:13" ht="30" customHeight="1" x14ac:dyDescent="0.2">
      <c r="H153" s="16"/>
      <c r="I153" s="16"/>
      <c r="J153" s="16"/>
      <c r="K153" s="16"/>
      <c r="L153" s="16"/>
      <c r="M153" s="16"/>
    </row>
    <row r="154" spans="8:13" ht="30" customHeight="1" x14ac:dyDescent="0.2">
      <c r="H154" s="16"/>
      <c r="I154" s="16"/>
      <c r="J154" s="16"/>
      <c r="K154" s="16"/>
      <c r="L154" s="16"/>
      <c r="M154" s="16"/>
    </row>
    <row r="155" spans="8:13" ht="30" customHeight="1" x14ac:dyDescent="0.2">
      <c r="H155" s="16"/>
      <c r="I155" s="16"/>
      <c r="J155" s="16"/>
      <c r="K155" s="16"/>
      <c r="L155" s="16"/>
      <c r="M155" s="16"/>
    </row>
    <row r="156" spans="8:13" ht="30" customHeight="1" x14ac:dyDescent="0.2">
      <c r="H156" s="16"/>
      <c r="I156" s="16"/>
      <c r="J156" s="16"/>
      <c r="K156" s="16"/>
      <c r="L156" s="16"/>
      <c r="M156" s="16"/>
    </row>
    <row r="157" spans="8:13" ht="30" customHeight="1" x14ac:dyDescent="0.2">
      <c r="H157" s="16"/>
      <c r="I157" s="16"/>
      <c r="J157" s="16"/>
      <c r="K157" s="16"/>
      <c r="L157" s="16"/>
      <c r="M157" s="16"/>
    </row>
    <row r="158" spans="8:13" ht="30" customHeight="1" x14ac:dyDescent="0.2">
      <c r="H158" s="16"/>
      <c r="I158" s="16"/>
      <c r="J158" s="16"/>
      <c r="K158" s="16"/>
      <c r="L158" s="16"/>
      <c r="M158" s="16"/>
    </row>
    <row r="159" spans="8:13" ht="30" customHeight="1" x14ac:dyDescent="0.2">
      <c r="H159" s="16"/>
      <c r="I159" s="16"/>
      <c r="J159" s="16"/>
      <c r="K159" s="16"/>
      <c r="L159" s="16"/>
      <c r="M159" s="16"/>
    </row>
    <row r="160" spans="8:13" ht="30" customHeight="1" x14ac:dyDescent="0.2">
      <c r="H160" s="16"/>
      <c r="I160" s="16"/>
      <c r="J160" s="16"/>
      <c r="K160" s="16"/>
      <c r="L160" s="16"/>
      <c r="M160" s="16"/>
    </row>
    <row r="161" spans="8:13" ht="30" customHeight="1" x14ac:dyDescent="0.2">
      <c r="H161" s="16"/>
      <c r="I161" s="16"/>
      <c r="J161" s="16"/>
      <c r="K161" s="16"/>
      <c r="L161" s="16"/>
      <c r="M161" s="16"/>
    </row>
    <row r="162" spans="8:13" ht="30" customHeight="1" x14ac:dyDescent="0.2">
      <c r="H162" s="16"/>
      <c r="I162" s="16"/>
      <c r="J162" s="16"/>
      <c r="K162" s="16"/>
      <c r="L162" s="16"/>
      <c r="M162" s="16"/>
    </row>
    <row r="163" spans="8:13" ht="30" customHeight="1" x14ac:dyDescent="0.2">
      <c r="H163" s="16"/>
      <c r="I163" s="16"/>
      <c r="J163" s="16"/>
      <c r="K163" s="16"/>
      <c r="L163" s="16"/>
      <c r="M163" s="16"/>
    </row>
    <row r="164" spans="8:13" ht="30" customHeight="1" x14ac:dyDescent="0.2">
      <c r="H164" s="16"/>
      <c r="I164" s="16"/>
      <c r="J164" s="16"/>
      <c r="K164" s="16"/>
      <c r="L164" s="16"/>
      <c r="M164" s="16"/>
    </row>
    <row r="165" spans="8:13" ht="30" customHeight="1" x14ac:dyDescent="0.2">
      <c r="H165" s="16"/>
      <c r="I165" s="16"/>
      <c r="J165" s="16"/>
      <c r="K165" s="16"/>
      <c r="L165" s="16"/>
      <c r="M165" s="16"/>
    </row>
    <row r="166" spans="8:13" ht="30" customHeight="1" x14ac:dyDescent="0.2">
      <c r="H166" s="16"/>
      <c r="I166" s="16"/>
      <c r="J166" s="16"/>
      <c r="K166" s="16"/>
      <c r="L166" s="16"/>
      <c r="M166" s="16"/>
    </row>
    <row r="167" spans="8:13" ht="30" customHeight="1" x14ac:dyDescent="0.2">
      <c r="H167" s="16"/>
      <c r="I167" s="16"/>
      <c r="J167" s="16"/>
      <c r="K167" s="16"/>
      <c r="L167" s="16"/>
      <c r="M167" s="16"/>
    </row>
    <row r="168" spans="8:13" ht="30" customHeight="1" x14ac:dyDescent="0.2">
      <c r="H168" s="16"/>
      <c r="I168" s="16"/>
      <c r="J168" s="16"/>
      <c r="K168" s="16"/>
      <c r="L168" s="16"/>
      <c r="M168" s="16"/>
    </row>
    <row r="169" spans="8:13" ht="30" customHeight="1" x14ac:dyDescent="0.2">
      <c r="H169" s="16"/>
      <c r="I169" s="16"/>
      <c r="J169" s="16"/>
      <c r="K169" s="16"/>
      <c r="L169" s="16"/>
      <c r="M169" s="16"/>
    </row>
    <row r="170" spans="8:13" ht="30" customHeight="1" x14ac:dyDescent="0.2">
      <c r="H170" s="16"/>
      <c r="I170" s="16"/>
      <c r="J170" s="16"/>
      <c r="K170" s="16"/>
      <c r="L170" s="16"/>
      <c r="M170" s="16"/>
    </row>
    <row r="171" spans="8:13" ht="30" customHeight="1" x14ac:dyDescent="0.2">
      <c r="H171" s="16"/>
      <c r="I171" s="16"/>
      <c r="J171" s="16"/>
      <c r="K171" s="16"/>
      <c r="L171" s="16"/>
      <c r="M171" s="16"/>
    </row>
    <row r="172" spans="8:13" ht="30" customHeight="1" x14ac:dyDescent="0.2">
      <c r="H172" s="16"/>
      <c r="I172" s="16"/>
      <c r="J172" s="16"/>
      <c r="K172" s="16"/>
      <c r="L172" s="16"/>
      <c r="M172" s="16"/>
    </row>
    <row r="173" spans="8:13" ht="30" customHeight="1" x14ac:dyDescent="0.2">
      <c r="H173" s="16"/>
      <c r="I173" s="16"/>
      <c r="J173" s="16"/>
      <c r="K173" s="16"/>
      <c r="L173" s="16"/>
      <c r="M173" s="16"/>
    </row>
    <row r="174" spans="8:13" ht="30" customHeight="1" x14ac:dyDescent="0.2">
      <c r="H174" s="16"/>
      <c r="I174" s="16"/>
      <c r="J174" s="16"/>
      <c r="K174" s="16"/>
      <c r="L174" s="16"/>
      <c r="M174" s="16"/>
    </row>
    <row r="175" spans="8:13" ht="30" customHeight="1" x14ac:dyDescent="0.2">
      <c r="H175" s="16"/>
      <c r="I175" s="16"/>
      <c r="J175" s="16"/>
      <c r="K175" s="16"/>
      <c r="L175" s="16"/>
      <c r="M175" s="16"/>
    </row>
    <row r="176" spans="8:13" ht="30" customHeight="1" x14ac:dyDescent="0.2">
      <c r="H176" s="16"/>
      <c r="I176" s="16"/>
      <c r="J176" s="16"/>
      <c r="K176" s="16"/>
      <c r="L176" s="16"/>
      <c r="M176" s="16"/>
    </row>
    <row r="177" spans="8:13" ht="30" customHeight="1" x14ac:dyDescent="0.2">
      <c r="H177" s="16"/>
      <c r="I177" s="16"/>
      <c r="J177" s="16"/>
      <c r="K177" s="16"/>
      <c r="L177" s="16"/>
      <c r="M177" s="16"/>
    </row>
    <row r="178" spans="8:13" ht="30" customHeight="1" x14ac:dyDescent="0.2">
      <c r="H178" s="16"/>
      <c r="I178" s="16"/>
      <c r="J178" s="16"/>
      <c r="K178" s="16"/>
      <c r="L178" s="16"/>
      <c r="M178" s="16"/>
    </row>
    <row r="179" spans="8:13" ht="30" customHeight="1" x14ac:dyDescent="0.2">
      <c r="H179" s="16"/>
      <c r="I179" s="16"/>
      <c r="J179" s="16"/>
      <c r="K179" s="16"/>
      <c r="L179" s="16"/>
      <c r="M179" s="16"/>
    </row>
    <row r="180" spans="8:13" ht="30" customHeight="1" x14ac:dyDescent="0.2">
      <c r="H180" s="16"/>
      <c r="I180" s="16"/>
      <c r="J180" s="16"/>
      <c r="K180" s="16"/>
      <c r="L180" s="16"/>
      <c r="M180" s="16"/>
    </row>
    <row r="181" spans="8:13" ht="30" customHeight="1" x14ac:dyDescent="0.2">
      <c r="H181" s="16"/>
      <c r="I181" s="16"/>
      <c r="J181" s="16"/>
      <c r="K181" s="16"/>
      <c r="L181" s="16"/>
      <c r="M181" s="16"/>
    </row>
    <row r="182" spans="8:13" ht="30" customHeight="1" x14ac:dyDescent="0.2">
      <c r="H182" s="16"/>
      <c r="I182" s="16"/>
      <c r="J182" s="16"/>
      <c r="K182" s="16"/>
      <c r="L182" s="16"/>
      <c r="M182" s="16"/>
    </row>
    <row r="183" spans="8:13" ht="30" customHeight="1" x14ac:dyDescent="0.2">
      <c r="H183" s="16"/>
      <c r="I183" s="16"/>
      <c r="J183" s="16"/>
      <c r="K183" s="16"/>
      <c r="L183" s="16"/>
      <c r="M183" s="16"/>
    </row>
    <row r="184" spans="8:13" ht="30" customHeight="1" x14ac:dyDescent="0.2">
      <c r="H184" s="16"/>
      <c r="I184" s="16"/>
      <c r="J184" s="16"/>
      <c r="K184" s="16"/>
      <c r="L184" s="16"/>
      <c r="M184" s="16"/>
    </row>
    <row r="185" spans="8:13" ht="30" customHeight="1" x14ac:dyDescent="0.2">
      <c r="H185" s="16"/>
      <c r="I185" s="16"/>
      <c r="J185" s="16"/>
      <c r="K185" s="16"/>
      <c r="L185" s="16"/>
      <c r="M185" s="16"/>
    </row>
    <row r="186" spans="8:13" ht="30" customHeight="1" x14ac:dyDescent="0.2">
      <c r="H186" s="16"/>
      <c r="I186" s="16"/>
      <c r="J186" s="16"/>
      <c r="K186" s="16"/>
      <c r="L186" s="16"/>
      <c r="M186" s="16"/>
    </row>
    <row r="187" spans="8:13" ht="30" customHeight="1" x14ac:dyDescent="0.2">
      <c r="H187" s="16"/>
      <c r="I187" s="16"/>
      <c r="J187" s="16"/>
      <c r="K187" s="16"/>
      <c r="L187" s="16"/>
      <c r="M187" s="16"/>
    </row>
    <row r="188" spans="8:13" ht="30" customHeight="1" x14ac:dyDescent="0.2">
      <c r="H188" s="16"/>
      <c r="I188" s="16"/>
      <c r="J188" s="16"/>
      <c r="K188" s="16"/>
      <c r="L188" s="16"/>
      <c r="M188" s="16"/>
    </row>
    <row r="189" spans="8:13" ht="30" customHeight="1" x14ac:dyDescent="0.2">
      <c r="H189" s="16"/>
      <c r="I189" s="16"/>
      <c r="J189" s="16"/>
      <c r="K189" s="16"/>
      <c r="L189" s="16"/>
      <c r="M189" s="16"/>
    </row>
    <row r="190" spans="8:13" ht="30" customHeight="1" x14ac:dyDescent="0.2">
      <c r="H190" s="16"/>
      <c r="I190" s="16"/>
      <c r="J190" s="16"/>
      <c r="K190" s="16"/>
      <c r="L190" s="16"/>
      <c r="M190" s="16"/>
    </row>
    <row r="191" spans="8:13" ht="30" customHeight="1" x14ac:dyDescent="0.2">
      <c r="H191" s="16"/>
      <c r="I191" s="16"/>
      <c r="J191" s="16"/>
      <c r="K191" s="16"/>
      <c r="L191" s="16"/>
      <c r="M191" s="16"/>
    </row>
    <row r="192" spans="8:13" ht="30" customHeight="1" x14ac:dyDescent="0.2">
      <c r="H192" s="16"/>
      <c r="I192" s="16"/>
      <c r="J192" s="16"/>
      <c r="K192" s="16"/>
      <c r="L192" s="16"/>
      <c r="M192" s="16"/>
    </row>
    <row r="193" spans="8:13" ht="30" customHeight="1" x14ac:dyDescent="0.2">
      <c r="H193" s="16"/>
      <c r="I193" s="16"/>
      <c r="J193" s="16"/>
      <c r="K193" s="16"/>
      <c r="L193" s="16"/>
      <c r="M193" s="16"/>
    </row>
    <row r="194" spans="8:13" ht="30" customHeight="1" x14ac:dyDescent="0.2">
      <c r="H194" s="16"/>
      <c r="I194" s="16"/>
      <c r="J194" s="16"/>
      <c r="K194" s="16"/>
      <c r="L194" s="16"/>
      <c r="M194" s="16"/>
    </row>
    <row r="195" spans="8:13" ht="30" customHeight="1" x14ac:dyDescent="0.2">
      <c r="H195" s="16"/>
      <c r="I195" s="16"/>
      <c r="J195" s="16"/>
      <c r="K195" s="16"/>
      <c r="L195" s="16"/>
      <c r="M195" s="16"/>
    </row>
    <row r="196" spans="8:13" ht="30" customHeight="1" x14ac:dyDescent="0.2">
      <c r="H196" s="16"/>
      <c r="I196" s="16"/>
      <c r="J196" s="16"/>
      <c r="K196" s="16"/>
      <c r="L196" s="16"/>
      <c r="M196" s="16"/>
    </row>
    <row r="197" spans="8:13" ht="30" customHeight="1" x14ac:dyDescent="0.2">
      <c r="H197" s="16"/>
      <c r="I197" s="16"/>
      <c r="J197" s="16"/>
      <c r="K197" s="16"/>
      <c r="L197" s="16"/>
      <c r="M197" s="16"/>
    </row>
    <row r="198" spans="8:13" ht="30" customHeight="1" x14ac:dyDescent="0.2">
      <c r="H198" s="16"/>
      <c r="I198" s="16"/>
      <c r="J198" s="16"/>
      <c r="K198" s="16"/>
      <c r="L198" s="16"/>
      <c r="M198" s="16"/>
    </row>
    <row r="199" spans="8:13" ht="30" customHeight="1" x14ac:dyDescent="0.2">
      <c r="H199" s="16"/>
      <c r="I199" s="16"/>
      <c r="J199" s="16"/>
      <c r="K199" s="16"/>
      <c r="L199" s="16"/>
      <c r="M199" s="16"/>
    </row>
    <row r="200" spans="8:13" ht="30" customHeight="1" x14ac:dyDescent="0.2">
      <c r="H200" s="16"/>
      <c r="I200" s="16"/>
      <c r="J200" s="16"/>
      <c r="K200" s="16"/>
      <c r="L200" s="16"/>
      <c r="M200" s="16"/>
    </row>
    <row r="201" spans="8:13" ht="30" customHeight="1" x14ac:dyDescent="0.2">
      <c r="H201" s="16"/>
      <c r="I201" s="16"/>
      <c r="J201" s="16"/>
      <c r="K201" s="16"/>
      <c r="L201" s="16"/>
      <c r="M201" s="16"/>
    </row>
    <row r="202" spans="8:13" ht="30" customHeight="1" x14ac:dyDescent="0.2">
      <c r="H202" s="16"/>
      <c r="I202" s="16"/>
      <c r="J202" s="16"/>
      <c r="K202" s="16"/>
      <c r="L202" s="16"/>
      <c r="M202" s="16"/>
    </row>
    <row r="203" spans="8:13" ht="30" customHeight="1" x14ac:dyDescent="0.2">
      <c r="H203" s="16"/>
      <c r="I203" s="16"/>
      <c r="J203" s="16"/>
      <c r="K203" s="16"/>
      <c r="L203" s="16"/>
      <c r="M203" s="16"/>
    </row>
    <row r="204" spans="8:13" ht="30" customHeight="1" x14ac:dyDescent="0.2">
      <c r="H204" s="16"/>
      <c r="I204" s="16"/>
      <c r="J204" s="16"/>
      <c r="K204" s="16"/>
      <c r="L204" s="16"/>
      <c r="M204" s="16"/>
    </row>
    <row r="205" spans="8:13" ht="30" customHeight="1" x14ac:dyDescent="0.2">
      <c r="H205" s="16"/>
      <c r="I205" s="16"/>
      <c r="J205" s="16"/>
      <c r="K205" s="16"/>
      <c r="L205" s="16"/>
      <c r="M205" s="16"/>
    </row>
    <row r="206" spans="8:13" ht="30" customHeight="1" x14ac:dyDescent="0.2">
      <c r="H206" s="16"/>
      <c r="I206" s="16"/>
      <c r="J206" s="16"/>
      <c r="K206" s="16"/>
      <c r="L206" s="16"/>
      <c r="M206" s="16"/>
    </row>
    <row r="207" spans="8:13" ht="30" customHeight="1" x14ac:dyDescent="0.2">
      <c r="H207" s="16"/>
      <c r="I207" s="16"/>
      <c r="J207" s="16"/>
      <c r="K207" s="16"/>
      <c r="L207" s="16"/>
      <c r="M207" s="16"/>
    </row>
    <row r="208" spans="8:13" ht="30" customHeight="1" x14ac:dyDescent="0.2">
      <c r="H208" s="16"/>
      <c r="I208" s="16"/>
      <c r="J208" s="16"/>
      <c r="K208" s="16"/>
      <c r="L208" s="16"/>
      <c r="M208" s="16"/>
    </row>
    <row r="209" spans="8:13" ht="30" customHeight="1" x14ac:dyDescent="0.2">
      <c r="H209" s="16"/>
      <c r="I209" s="16"/>
      <c r="J209" s="16"/>
      <c r="K209" s="16"/>
      <c r="L209" s="16"/>
      <c r="M209" s="16"/>
    </row>
    <row r="210" spans="8:13" ht="30" customHeight="1" x14ac:dyDescent="0.2">
      <c r="H210" s="16"/>
      <c r="I210" s="16"/>
      <c r="J210" s="16"/>
      <c r="K210" s="16"/>
      <c r="L210" s="16"/>
      <c r="M210" s="16"/>
    </row>
    <row r="211" spans="8:13" ht="30" customHeight="1" x14ac:dyDescent="0.2">
      <c r="H211" s="16"/>
      <c r="I211" s="16"/>
      <c r="J211" s="16"/>
      <c r="K211" s="16"/>
      <c r="L211" s="16"/>
      <c r="M211" s="16"/>
    </row>
    <row r="212" spans="8:13" ht="30" customHeight="1" x14ac:dyDescent="0.2">
      <c r="H212" s="16"/>
      <c r="I212" s="16"/>
      <c r="J212" s="16"/>
      <c r="K212" s="16"/>
      <c r="L212" s="16"/>
      <c r="M212" s="16"/>
    </row>
    <row r="213" spans="8:13" ht="30" customHeight="1" x14ac:dyDescent="0.2">
      <c r="H213" s="16"/>
      <c r="I213" s="16"/>
      <c r="J213" s="16"/>
      <c r="K213" s="16"/>
      <c r="L213" s="16"/>
      <c r="M213" s="16"/>
    </row>
    <row r="214" spans="8:13" ht="30" customHeight="1" x14ac:dyDescent="0.2">
      <c r="H214" s="16"/>
      <c r="I214" s="16"/>
      <c r="J214" s="16"/>
      <c r="K214" s="16"/>
      <c r="L214" s="16"/>
      <c r="M214" s="16"/>
    </row>
    <row r="215" spans="8:13" ht="30" customHeight="1" x14ac:dyDescent="0.2">
      <c r="H215" s="16"/>
      <c r="I215" s="16"/>
      <c r="J215" s="16"/>
      <c r="K215" s="16"/>
      <c r="L215" s="16"/>
      <c r="M215" s="16"/>
    </row>
    <row r="216" spans="8:13" ht="30" customHeight="1" x14ac:dyDescent="0.2">
      <c r="H216" s="16"/>
      <c r="I216" s="16"/>
      <c r="J216" s="16"/>
      <c r="K216" s="16"/>
      <c r="L216" s="16"/>
      <c r="M216" s="16"/>
    </row>
    <row r="217" spans="8:13" ht="30" customHeight="1" x14ac:dyDescent="0.2">
      <c r="H217" s="16"/>
      <c r="I217" s="16"/>
      <c r="J217" s="16"/>
      <c r="K217" s="16"/>
      <c r="L217" s="16"/>
      <c r="M217" s="16"/>
    </row>
    <row r="218" spans="8:13" ht="30" customHeight="1" x14ac:dyDescent="0.2">
      <c r="H218" s="16"/>
      <c r="I218" s="16"/>
      <c r="J218" s="16"/>
      <c r="K218" s="16"/>
      <c r="L218" s="16"/>
      <c r="M218" s="16"/>
    </row>
    <row r="219" spans="8:13" ht="30" customHeight="1" x14ac:dyDescent="0.2">
      <c r="H219" s="16"/>
      <c r="I219" s="16"/>
      <c r="J219" s="16"/>
      <c r="K219" s="16"/>
      <c r="L219" s="16"/>
      <c r="M219" s="16"/>
    </row>
    <row r="220" spans="8:13" ht="30" customHeight="1" x14ac:dyDescent="0.2">
      <c r="H220" s="16"/>
      <c r="I220" s="16"/>
      <c r="J220" s="16"/>
      <c r="K220" s="16"/>
      <c r="L220" s="16"/>
      <c r="M220" s="16"/>
    </row>
    <row r="221" spans="8:13" ht="30" customHeight="1" x14ac:dyDescent="0.2">
      <c r="H221" s="16"/>
      <c r="I221" s="16"/>
      <c r="J221" s="16"/>
      <c r="K221" s="16"/>
      <c r="L221" s="16"/>
      <c r="M221" s="16"/>
    </row>
    <row r="222" spans="8:13" ht="30" customHeight="1" x14ac:dyDescent="0.2">
      <c r="H222" s="16"/>
      <c r="I222" s="16"/>
      <c r="J222" s="16"/>
      <c r="K222" s="16"/>
      <c r="L222" s="16"/>
      <c r="M222" s="16"/>
    </row>
    <row r="223" spans="8:13" ht="30" customHeight="1" x14ac:dyDescent="0.2">
      <c r="H223" s="16"/>
      <c r="I223" s="16"/>
      <c r="J223" s="16"/>
      <c r="K223" s="16"/>
      <c r="L223" s="16"/>
      <c r="M223" s="16"/>
    </row>
    <row r="224" spans="8:13" ht="30" customHeight="1" x14ac:dyDescent="0.2">
      <c r="H224" s="16"/>
      <c r="I224" s="16"/>
      <c r="J224" s="16"/>
      <c r="K224" s="16"/>
      <c r="L224" s="16"/>
      <c r="M224" s="16"/>
    </row>
    <row r="225" spans="8:13" ht="30" customHeight="1" x14ac:dyDescent="0.2">
      <c r="H225" s="16"/>
      <c r="I225" s="16"/>
      <c r="J225" s="16"/>
      <c r="K225" s="16"/>
      <c r="L225" s="16"/>
      <c r="M225" s="16"/>
    </row>
    <row r="226" spans="8:13" ht="30" customHeight="1" x14ac:dyDescent="0.2">
      <c r="H226" s="16"/>
      <c r="I226" s="16"/>
      <c r="J226" s="16"/>
      <c r="K226" s="16"/>
      <c r="L226" s="16"/>
      <c r="M226" s="16"/>
    </row>
    <row r="227" spans="8:13" ht="30" customHeight="1" x14ac:dyDescent="0.2">
      <c r="H227" s="16"/>
      <c r="I227" s="16"/>
      <c r="J227" s="16"/>
      <c r="K227" s="16"/>
      <c r="L227" s="16"/>
      <c r="M227" s="16"/>
    </row>
    <row r="228" spans="8:13" ht="30" customHeight="1" x14ac:dyDescent="0.2">
      <c r="H228" s="16"/>
      <c r="I228" s="16"/>
      <c r="J228" s="16"/>
      <c r="K228" s="16"/>
      <c r="L228" s="16"/>
      <c r="M228" s="16"/>
    </row>
    <row r="229" spans="8:13" ht="30" customHeight="1" x14ac:dyDescent="0.2">
      <c r="H229" s="16"/>
      <c r="I229" s="16"/>
      <c r="J229" s="16"/>
      <c r="K229" s="16"/>
      <c r="L229" s="16"/>
      <c r="M229" s="16"/>
    </row>
    <row r="230" spans="8:13" ht="30" customHeight="1" x14ac:dyDescent="0.2">
      <c r="H230" s="16"/>
      <c r="I230" s="16"/>
      <c r="J230" s="16"/>
      <c r="K230" s="16"/>
      <c r="L230" s="16"/>
      <c r="M230" s="16"/>
    </row>
    <row r="231" spans="8:13" ht="30" customHeight="1" x14ac:dyDescent="0.2">
      <c r="H231" s="16"/>
      <c r="I231" s="16"/>
      <c r="J231" s="16"/>
      <c r="K231" s="16"/>
      <c r="L231" s="16"/>
      <c r="M231" s="16"/>
    </row>
    <row r="232" spans="8:13" ht="30" customHeight="1" x14ac:dyDescent="0.2">
      <c r="H232" s="16"/>
      <c r="I232" s="16"/>
      <c r="J232" s="16"/>
      <c r="K232" s="16"/>
      <c r="L232" s="16"/>
      <c r="M232" s="16"/>
    </row>
    <row r="233" spans="8:13" ht="30" customHeight="1" x14ac:dyDescent="0.2">
      <c r="H233" s="16"/>
      <c r="I233" s="16"/>
      <c r="J233" s="16"/>
      <c r="K233" s="16"/>
      <c r="L233" s="16"/>
      <c r="M233" s="16"/>
    </row>
    <row r="234" spans="8:13" ht="30" customHeight="1" x14ac:dyDescent="0.2">
      <c r="H234" s="16"/>
      <c r="I234" s="16"/>
      <c r="J234" s="16"/>
      <c r="K234" s="16"/>
      <c r="L234" s="16"/>
      <c r="M234" s="16"/>
    </row>
    <row r="235" spans="8:13" ht="30" customHeight="1" x14ac:dyDescent="0.2">
      <c r="H235" s="16"/>
      <c r="I235" s="16"/>
      <c r="J235" s="16"/>
      <c r="K235" s="16"/>
      <c r="L235" s="16"/>
      <c r="M235" s="16"/>
    </row>
    <row r="236" spans="8:13" ht="30" customHeight="1" x14ac:dyDescent="0.2">
      <c r="H236" s="16"/>
      <c r="I236" s="16"/>
      <c r="J236" s="16"/>
      <c r="K236" s="16"/>
      <c r="L236" s="16"/>
      <c r="M236" s="16"/>
    </row>
    <row r="237" spans="8:13" ht="30" customHeight="1" x14ac:dyDescent="0.2">
      <c r="H237" s="16"/>
      <c r="I237" s="16"/>
      <c r="J237" s="16"/>
      <c r="K237" s="16"/>
      <c r="L237" s="16"/>
      <c r="M237" s="16"/>
    </row>
    <row r="238" spans="8:13" ht="30" customHeight="1" x14ac:dyDescent="0.2">
      <c r="H238" s="16"/>
      <c r="I238" s="16"/>
      <c r="J238" s="16"/>
      <c r="K238" s="16"/>
      <c r="L238" s="16"/>
      <c r="M238" s="16"/>
    </row>
    <row r="239" spans="8:13" ht="30" customHeight="1" x14ac:dyDescent="0.2">
      <c r="H239" s="16"/>
      <c r="I239" s="16"/>
      <c r="J239" s="16"/>
      <c r="K239" s="16"/>
      <c r="L239" s="16"/>
      <c r="M239" s="16"/>
    </row>
    <row r="240" spans="8:13" ht="30" customHeight="1" x14ac:dyDescent="0.2">
      <c r="H240" s="16"/>
      <c r="I240" s="16"/>
      <c r="J240" s="16"/>
      <c r="K240" s="16"/>
      <c r="L240" s="16"/>
      <c r="M240" s="16"/>
    </row>
    <row r="241" spans="8:13" ht="30" customHeight="1" x14ac:dyDescent="0.2">
      <c r="H241" s="16"/>
      <c r="I241" s="16"/>
      <c r="J241" s="16"/>
      <c r="K241" s="16"/>
      <c r="L241" s="16"/>
      <c r="M241" s="16"/>
    </row>
    <row r="242" spans="8:13" ht="30" customHeight="1" x14ac:dyDescent="0.2">
      <c r="H242" s="16"/>
      <c r="I242" s="16"/>
      <c r="J242" s="16"/>
      <c r="K242" s="16"/>
      <c r="L242" s="16"/>
      <c r="M242" s="16"/>
    </row>
    <row r="243" spans="8:13" ht="30" customHeight="1" x14ac:dyDescent="0.2">
      <c r="H243" s="16"/>
      <c r="I243" s="16"/>
      <c r="J243" s="16"/>
      <c r="K243" s="16"/>
      <c r="L243" s="16"/>
      <c r="M243" s="16"/>
    </row>
    <row r="244" spans="8:13" ht="30" customHeight="1" x14ac:dyDescent="0.2">
      <c r="H244" s="16"/>
      <c r="I244" s="16"/>
      <c r="J244" s="16"/>
      <c r="K244" s="16"/>
      <c r="L244" s="16"/>
      <c r="M244" s="16"/>
    </row>
    <row r="245" spans="8:13" ht="30" customHeight="1" x14ac:dyDescent="0.2">
      <c r="H245" s="16"/>
      <c r="I245" s="16"/>
      <c r="J245" s="16"/>
      <c r="K245" s="16"/>
      <c r="L245" s="16"/>
      <c r="M245" s="16"/>
    </row>
    <row r="246" spans="8:13" ht="30" customHeight="1" x14ac:dyDescent="0.2">
      <c r="H246" s="16"/>
      <c r="I246" s="16"/>
      <c r="J246" s="16"/>
      <c r="K246" s="16"/>
      <c r="L246" s="16"/>
      <c r="M246" s="16"/>
    </row>
    <row r="247" spans="8:13" ht="30" customHeight="1" x14ac:dyDescent="0.2">
      <c r="H247" s="16"/>
      <c r="I247" s="16"/>
      <c r="J247" s="16"/>
      <c r="K247" s="16"/>
      <c r="L247" s="16"/>
      <c r="M247" s="16"/>
    </row>
    <row r="248" spans="8:13" ht="30" customHeight="1" x14ac:dyDescent="0.2">
      <c r="H248" s="16"/>
      <c r="I248" s="16"/>
      <c r="J248" s="16"/>
      <c r="K248" s="16"/>
      <c r="L248" s="16"/>
      <c r="M248" s="16"/>
    </row>
    <row r="249" spans="8:13" ht="30" customHeight="1" x14ac:dyDescent="0.2">
      <c r="H249" s="16"/>
      <c r="I249" s="16"/>
      <c r="J249" s="16"/>
      <c r="K249" s="16"/>
      <c r="L249" s="16"/>
      <c r="M249" s="16"/>
    </row>
    <row r="250" spans="8:13" ht="30" customHeight="1" x14ac:dyDescent="0.2">
      <c r="H250" s="16"/>
      <c r="I250" s="16"/>
      <c r="J250" s="16"/>
      <c r="K250" s="16"/>
      <c r="L250" s="16"/>
      <c r="M250" s="16"/>
    </row>
    <row r="251" spans="8:13" ht="30" customHeight="1" x14ac:dyDescent="0.2">
      <c r="H251" s="16"/>
      <c r="I251" s="16"/>
      <c r="J251" s="16"/>
      <c r="K251" s="16"/>
      <c r="L251" s="16"/>
      <c r="M251" s="16"/>
    </row>
    <row r="252" spans="8:13" ht="30" customHeight="1" x14ac:dyDescent="0.2">
      <c r="H252" s="16"/>
      <c r="I252" s="16"/>
      <c r="J252" s="16"/>
      <c r="K252" s="16"/>
      <c r="L252" s="16"/>
      <c r="M252" s="16"/>
    </row>
    <row r="253" spans="8:13" ht="30" customHeight="1" x14ac:dyDescent="0.2">
      <c r="H253" s="16"/>
      <c r="I253" s="16"/>
      <c r="J253" s="16"/>
      <c r="K253" s="16"/>
      <c r="L253" s="16"/>
      <c r="M253" s="16"/>
    </row>
  </sheetData>
  <mergeCells count="104">
    <mergeCell ref="B40:C40"/>
    <mergeCell ref="B41:C41"/>
    <mergeCell ref="A11:E13"/>
    <mergeCell ref="F11:M11"/>
    <mergeCell ref="M7:M10"/>
    <mergeCell ref="F12:F13"/>
    <mergeCell ref="G12:G13"/>
    <mergeCell ref="B19:C19"/>
    <mergeCell ref="B29:C30"/>
    <mergeCell ref="A31:C31"/>
    <mergeCell ref="M25:M27"/>
    <mergeCell ref="F26:G26"/>
    <mergeCell ref="F27:G27"/>
    <mergeCell ref="L25:L27"/>
    <mergeCell ref="L16:L17"/>
    <mergeCell ref="M16:M17"/>
    <mergeCell ref="A20:E22"/>
    <mergeCell ref="F20:M20"/>
    <mergeCell ref="F21:F22"/>
    <mergeCell ref="G21:G22"/>
    <mergeCell ref="H21:M21"/>
    <mergeCell ref="H12:M12"/>
    <mergeCell ref="F16:F17"/>
    <mergeCell ref="J16:J17"/>
    <mergeCell ref="B1:M3"/>
    <mergeCell ref="A4:E6"/>
    <mergeCell ref="F4:F6"/>
    <mergeCell ref="G4:M4"/>
    <mergeCell ref="G5:G6"/>
    <mergeCell ref="H5:M5"/>
    <mergeCell ref="K7:K10"/>
    <mergeCell ref="L7:L10"/>
    <mergeCell ref="A7:B10"/>
    <mergeCell ref="H7:H10"/>
    <mergeCell ref="I7:I10"/>
    <mergeCell ref="J7:J10"/>
    <mergeCell ref="F40:G40"/>
    <mergeCell ref="F41:G41"/>
    <mergeCell ref="H37:H38"/>
    <mergeCell ref="I37:I38"/>
    <mergeCell ref="J37:J38"/>
    <mergeCell ref="K37:K38"/>
    <mergeCell ref="L29:L30"/>
    <mergeCell ref="M29:M30"/>
    <mergeCell ref="L35:L36"/>
    <mergeCell ref="M35:M36"/>
    <mergeCell ref="M37:M38"/>
    <mergeCell ref="F39:G39"/>
    <mergeCell ref="L37:L38"/>
    <mergeCell ref="F32:M32"/>
    <mergeCell ref="F33:F34"/>
    <mergeCell ref="G33:G34"/>
    <mergeCell ref="H33:M33"/>
    <mergeCell ref="H35:H36"/>
    <mergeCell ref="I35:I36"/>
    <mergeCell ref="J35:J36"/>
    <mergeCell ref="K35:K36"/>
    <mergeCell ref="H29:H30"/>
    <mergeCell ref="I29:I30"/>
    <mergeCell ref="J29:J30"/>
    <mergeCell ref="A42:G42"/>
    <mergeCell ref="I52:L52"/>
    <mergeCell ref="A44:E44"/>
    <mergeCell ref="B48:M48"/>
    <mergeCell ref="D45:E45"/>
    <mergeCell ref="H45:I45"/>
    <mergeCell ref="K45:L45"/>
    <mergeCell ref="D46:E46"/>
    <mergeCell ref="H46:I46"/>
    <mergeCell ref="K46:L46"/>
    <mergeCell ref="D53:H53"/>
    <mergeCell ref="I53:L53"/>
    <mergeCell ref="E55:K55"/>
    <mergeCell ref="E56:K56"/>
    <mergeCell ref="B49:M49"/>
    <mergeCell ref="D50:H50"/>
    <mergeCell ref="I50:L50"/>
    <mergeCell ref="D51:H51"/>
    <mergeCell ref="I51:L51"/>
    <mergeCell ref="D52:H52"/>
    <mergeCell ref="H14:H15"/>
    <mergeCell ref="I14:I15"/>
    <mergeCell ref="J14:J15"/>
    <mergeCell ref="K14:K15"/>
    <mergeCell ref="L14:L15"/>
    <mergeCell ref="M14:M15"/>
    <mergeCell ref="A37:C38"/>
    <mergeCell ref="A39:C39"/>
    <mergeCell ref="B14:C15"/>
    <mergeCell ref="A16:C17"/>
    <mergeCell ref="A18:C18"/>
    <mergeCell ref="A23:C23"/>
    <mergeCell ref="A24:C27"/>
    <mergeCell ref="A28:C28"/>
    <mergeCell ref="A32:E34"/>
    <mergeCell ref="A35:C36"/>
    <mergeCell ref="E35:E36"/>
    <mergeCell ref="D24:E24"/>
    <mergeCell ref="F24:G24"/>
    <mergeCell ref="J25:J27"/>
    <mergeCell ref="K25:K27"/>
    <mergeCell ref="K29:K30"/>
    <mergeCell ref="K16:K17"/>
    <mergeCell ref="G16:G17"/>
  </mergeCells>
  <printOptions horizontalCentered="1"/>
  <pageMargins left="0.23622047244094491" right="0.23622047244094491" top="0.47244094488188981" bottom="0.35433070866141736" header="0.31496062992125984" footer="0"/>
  <pageSetup paperSize="9" scale="52" orientation="landscape" r:id="rId1"/>
  <headerFooter>
    <oddFooter>&amp;C&amp;13&amp;P</oddFooter>
  </headerFooter>
  <rowBreaks count="3" manualBreakCount="3">
    <brk id="10" max="11" man="1"/>
    <brk id="19" max="11" man="1"/>
    <brk id="3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397B-7DE2-4025-A5D8-66E3ED07C67D}">
  <dimension ref="A1:AH324"/>
  <sheetViews>
    <sheetView tabSelected="1" zoomScale="85" zoomScaleNormal="85" zoomScaleSheetLayoutView="70" zoomScalePageLayoutView="50" workbookViewId="0">
      <selection activeCell="A4" sqref="A4:B7"/>
    </sheetView>
  </sheetViews>
  <sheetFormatPr defaultColWidth="8.85546875" defaultRowHeight="12.75" x14ac:dyDescent="0.2"/>
  <cols>
    <col min="1" max="1" width="10.5703125" style="9" customWidth="1"/>
    <col min="2" max="2" width="23.85546875" style="3" customWidth="1"/>
    <col min="3" max="3" width="22" style="5" customWidth="1"/>
    <col min="4" max="4" width="22.42578125" style="5" bestFit="1" customWidth="1"/>
    <col min="5" max="5" width="22.42578125" style="8" bestFit="1" customWidth="1"/>
    <col min="6" max="6" width="20.7109375" style="8" customWidth="1"/>
    <col min="7" max="7" width="20.7109375" style="5" customWidth="1"/>
    <col min="8" max="10" width="22.42578125" style="5" bestFit="1" customWidth="1"/>
    <col min="11" max="12" width="20.7109375" style="5" customWidth="1"/>
    <col min="13" max="13" width="28.7109375" style="5" bestFit="1" customWidth="1"/>
    <col min="14" max="14" width="31.7109375" style="5" customWidth="1"/>
    <col min="15" max="15" width="21.42578125" style="5" bestFit="1" customWidth="1"/>
    <col min="16" max="16" width="22.85546875" style="5" bestFit="1" customWidth="1"/>
    <col min="17" max="17" width="21.42578125" style="5" bestFit="1" customWidth="1"/>
    <col min="18" max="18" width="15.85546875" style="5" bestFit="1" customWidth="1"/>
    <col min="19" max="19" width="18.140625" style="5" bestFit="1" customWidth="1"/>
    <col min="20" max="20" width="22.85546875" style="5" bestFit="1" customWidth="1"/>
    <col min="21" max="21" width="21.42578125" style="5" bestFit="1" customWidth="1"/>
    <col min="22" max="22" width="22.85546875" style="5" bestFit="1" customWidth="1"/>
    <col min="23" max="24" width="21.42578125" style="5" bestFit="1" customWidth="1"/>
    <col min="25" max="25" width="20.140625" style="5" bestFit="1" customWidth="1"/>
    <col min="26" max="26" width="22.85546875" style="5" bestFit="1" customWidth="1"/>
    <col min="27" max="27" width="22.5703125" style="5" customWidth="1"/>
    <col min="28" max="28" width="18.140625" style="5" customWidth="1"/>
    <col min="29" max="29" width="8.85546875" style="5"/>
    <col min="30" max="30" width="19.42578125" style="10" customWidth="1"/>
    <col min="31" max="31" width="8.85546875" style="5"/>
    <col min="32" max="32" width="14.28515625" style="5" customWidth="1"/>
    <col min="33" max="33" width="10.42578125" style="5" bestFit="1" customWidth="1"/>
    <col min="34" max="16384" width="8.85546875" style="5"/>
  </cols>
  <sheetData>
    <row r="1" spans="1:34" s="11" customFormat="1" ht="31.5" customHeight="1" x14ac:dyDescent="0.25">
      <c r="A1" s="199" t="s">
        <v>223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AD1" s="120"/>
    </row>
    <row r="2" spans="1:34" s="11" customFormat="1" ht="30.75" customHeight="1" x14ac:dyDescent="0.25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AD2" s="120"/>
    </row>
    <row r="3" spans="1:34" ht="24.75" customHeight="1" thickBot="1" x14ac:dyDescent="0.25">
      <c r="B3" s="2"/>
      <c r="C3" s="6"/>
      <c r="D3" s="6"/>
      <c r="E3" s="21"/>
      <c r="F3" s="21"/>
    </row>
    <row r="4" spans="1:34" ht="18" customHeight="1" thickTop="1" thickBot="1" x14ac:dyDescent="0.3">
      <c r="A4" s="200" t="s">
        <v>104</v>
      </c>
      <c r="B4" s="200"/>
      <c r="C4" s="201" t="s">
        <v>8</v>
      </c>
      <c r="D4" s="202"/>
      <c r="E4" s="202"/>
      <c r="F4" s="202"/>
      <c r="G4" s="202"/>
      <c r="H4" s="202"/>
      <c r="I4" s="202"/>
      <c r="J4" s="202"/>
      <c r="K4" s="202"/>
      <c r="L4" s="203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18" customHeight="1" thickTop="1" thickBot="1" x14ac:dyDescent="0.3">
      <c r="A5" s="200"/>
      <c r="B5" s="200"/>
      <c r="C5" s="204" t="s">
        <v>135</v>
      </c>
      <c r="D5" s="205"/>
      <c r="E5" s="205"/>
      <c r="F5" s="205"/>
      <c r="G5" s="205"/>
      <c r="H5" s="187" t="s">
        <v>112</v>
      </c>
      <c r="I5" s="188"/>
      <c r="J5" s="188"/>
      <c r="K5" s="188"/>
      <c r="L5" s="189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44.25" customHeight="1" thickTop="1" thickBot="1" x14ac:dyDescent="0.3">
      <c r="A6" s="200"/>
      <c r="B6" s="200"/>
      <c r="C6" s="57" t="s">
        <v>33</v>
      </c>
      <c r="D6" s="57" t="s">
        <v>31</v>
      </c>
      <c r="E6" s="57" t="s">
        <v>87</v>
      </c>
      <c r="F6" s="57" t="s">
        <v>38</v>
      </c>
      <c r="G6" s="57" t="s">
        <v>39</v>
      </c>
      <c r="H6" s="96" t="s">
        <v>33</v>
      </c>
      <c r="I6" s="96" t="s">
        <v>31</v>
      </c>
      <c r="J6" s="96" t="s">
        <v>87</v>
      </c>
      <c r="K6" s="96" t="s">
        <v>38</v>
      </c>
      <c r="L6" s="96" t="s">
        <v>39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33" customHeight="1" thickTop="1" thickBot="1" x14ac:dyDescent="0.3">
      <c r="A7" s="200"/>
      <c r="B7" s="200"/>
      <c r="C7" s="73">
        <f t="shared" ref="C7:L7" si="0">SUM(C8:C13,C17:C25,C29:C38)</f>
        <v>384600</v>
      </c>
      <c r="D7" s="73">
        <f t="shared" si="0"/>
        <v>20374272</v>
      </c>
      <c r="E7" s="73">
        <f t="shared" si="0"/>
        <v>9360234</v>
      </c>
      <c r="F7" s="73">
        <f t="shared" si="0"/>
        <v>0</v>
      </c>
      <c r="G7" s="73">
        <f t="shared" si="0"/>
        <v>8991</v>
      </c>
      <c r="H7" s="73">
        <f t="shared" si="0"/>
        <v>802831</v>
      </c>
      <c r="I7" s="73">
        <f t="shared" si="0"/>
        <v>22145632</v>
      </c>
      <c r="J7" s="73">
        <f t="shared" si="0"/>
        <v>9405234</v>
      </c>
      <c r="K7" s="73">
        <f t="shared" si="0"/>
        <v>0</v>
      </c>
      <c r="L7" s="73">
        <f t="shared" si="0"/>
        <v>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9.94999999999999" customHeight="1" thickTop="1" thickBot="1" x14ac:dyDescent="0.3">
      <c r="A8" s="206" t="s">
        <v>187</v>
      </c>
      <c r="B8" s="48" t="s">
        <v>88</v>
      </c>
      <c r="C8" s="182">
        <v>50600</v>
      </c>
      <c r="D8" s="182">
        <v>621022</v>
      </c>
      <c r="E8" s="182">
        <v>1476136</v>
      </c>
      <c r="F8" s="182"/>
      <c r="G8" s="182"/>
      <c r="H8" s="179">
        <v>37600</v>
      </c>
      <c r="I8" s="179">
        <v>587742</v>
      </c>
      <c r="J8" s="179">
        <v>1476136</v>
      </c>
      <c r="K8" s="179"/>
      <c r="L8" s="179"/>
      <c r="M8" s="7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129.94999999999999" customHeight="1" thickTop="1" thickBot="1" x14ac:dyDescent="0.3">
      <c r="A9" s="207"/>
      <c r="B9" s="48" t="s">
        <v>89</v>
      </c>
      <c r="C9" s="183"/>
      <c r="D9" s="183"/>
      <c r="E9" s="183"/>
      <c r="F9" s="183"/>
      <c r="G9" s="183"/>
      <c r="H9" s="181"/>
      <c r="I9" s="181"/>
      <c r="J9" s="181"/>
      <c r="K9" s="181"/>
      <c r="L9" s="181"/>
      <c r="M9" s="7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29.94999999999999" customHeight="1" thickTop="1" thickBot="1" x14ac:dyDescent="0.3">
      <c r="A10" s="207"/>
      <c r="B10" s="48" t="s">
        <v>90</v>
      </c>
      <c r="C10" s="183"/>
      <c r="D10" s="183"/>
      <c r="E10" s="183"/>
      <c r="F10" s="183"/>
      <c r="G10" s="183"/>
      <c r="H10" s="181"/>
      <c r="I10" s="181"/>
      <c r="J10" s="181"/>
      <c r="K10" s="181"/>
      <c r="L10" s="181"/>
      <c r="M10" s="7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9.94999999999999" customHeight="1" thickTop="1" thickBot="1" x14ac:dyDescent="0.3">
      <c r="A11" s="208"/>
      <c r="B11" s="51" t="s">
        <v>91</v>
      </c>
      <c r="C11" s="184"/>
      <c r="D11" s="184"/>
      <c r="E11" s="184"/>
      <c r="F11" s="184"/>
      <c r="G11" s="184"/>
      <c r="H11" s="180"/>
      <c r="I11" s="180"/>
      <c r="J11" s="180"/>
      <c r="K11" s="180"/>
      <c r="L11" s="180"/>
      <c r="M11" s="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16.25" customHeight="1" thickTop="1" thickBot="1" x14ac:dyDescent="0.3">
      <c r="A12" s="206" t="s">
        <v>217</v>
      </c>
      <c r="B12" s="69" t="s">
        <v>107</v>
      </c>
      <c r="C12" s="182"/>
      <c r="D12" s="182">
        <f>97576+31488</f>
        <v>129064</v>
      </c>
      <c r="E12" s="182">
        <f>314026+143720</f>
        <v>457746</v>
      </c>
      <c r="F12" s="182"/>
      <c r="G12" s="182"/>
      <c r="H12" s="179"/>
      <c r="I12" s="179">
        <f>120540+63790</f>
        <v>184330</v>
      </c>
      <c r="J12" s="179">
        <f>314026+143720</f>
        <v>457746</v>
      </c>
      <c r="K12" s="179"/>
      <c r="L12" s="17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16.25" customHeight="1" thickTop="1" thickBot="1" x14ac:dyDescent="0.3">
      <c r="A13" s="208"/>
      <c r="B13" s="48" t="s">
        <v>183</v>
      </c>
      <c r="C13" s="184"/>
      <c r="D13" s="184"/>
      <c r="E13" s="184"/>
      <c r="F13" s="184"/>
      <c r="G13" s="184"/>
      <c r="H13" s="180"/>
      <c r="I13" s="180"/>
      <c r="J13" s="180"/>
      <c r="K13" s="180"/>
      <c r="L13" s="180"/>
      <c r="M13" s="7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8" customHeight="1" thickTop="1" thickBot="1" x14ac:dyDescent="0.3">
      <c r="A14" s="209" t="s">
        <v>104</v>
      </c>
      <c r="B14" s="209"/>
      <c r="C14" s="201" t="s">
        <v>8</v>
      </c>
      <c r="D14" s="202"/>
      <c r="E14" s="202"/>
      <c r="F14" s="202"/>
      <c r="G14" s="202"/>
      <c r="H14" s="202"/>
      <c r="I14" s="202"/>
      <c r="J14" s="202"/>
      <c r="K14" s="202"/>
      <c r="L14" s="203"/>
      <c r="M14" s="7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18" customHeight="1" thickTop="1" thickBot="1" x14ac:dyDescent="0.3">
      <c r="A15" s="209"/>
      <c r="B15" s="209"/>
      <c r="C15" s="211" t="s">
        <v>135</v>
      </c>
      <c r="D15" s="212"/>
      <c r="E15" s="212"/>
      <c r="F15" s="212"/>
      <c r="G15" s="212"/>
      <c r="H15" s="187" t="s">
        <v>136</v>
      </c>
      <c r="I15" s="188"/>
      <c r="J15" s="188"/>
      <c r="K15" s="188"/>
      <c r="L15" s="18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44.25" customHeight="1" thickTop="1" thickBot="1" x14ac:dyDescent="0.3">
      <c r="A16" s="210"/>
      <c r="B16" s="209"/>
      <c r="C16" s="57" t="s">
        <v>33</v>
      </c>
      <c r="D16" s="57" t="s">
        <v>31</v>
      </c>
      <c r="E16" s="57" t="s">
        <v>87</v>
      </c>
      <c r="F16" s="57" t="s">
        <v>38</v>
      </c>
      <c r="G16" s="57" t="s">
        <v>39</v>
      </c>
      <c r="H16" s="96" t="s">
        <v>33</v>
      </c>
      <c r="I16" s="96" t="s">
        <v>31</v>
      </c>
      <c r="J16" s="96" t="s">
        <v>87</v>
      </c>
      <c r="K16" s="96" t="s">
        <v>38</v>
      </c>
      <c r="L16" s="96" t="s">
        <v>39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71.25" customHeight="1" thickTop="1" thickBot="1" x14ac:dyDescent="0.3">
      <c r="A17" s="206" t="s">
        <v>185</v>
      </c>
      <c r="B17" s="107" t="s">
        <v>109</v>
      </c>
      <c r="C17" s="119"/>
      <c r="D17" s="119">
        <v>15000000</v>
      </c>
      <c r="E17" s="190">
        <v>632350</v>
      </c>
      <c r="F17" s="182"/>
      <c r="G17" s="182">
        <v>4371</v>
      </c>
      <c r="H17" s="116"/>
      <c r="I17" s="116">
        <v>15000000</v>
      </c>
      <c r="J17" s="186">
        <v>632350</v>
      </c>
      <c r="K17" s="179"/>
      <c r="L17" s="179"/>
      <c r="M17" s="2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71.25" customHeight="1" thickTop="1" thickBot="1" x14ac:dyDescent="0.3">
      <c r="A18" s="208"/>
      <c r="B18" s="108" t="s">
        <v>134</v>
      </c>
      <c r="C18" s="119"/>
      <c r="D18" s="119">
        <v>280500</v>
      </c>
      <c r="E18" s="190"/>
      <c r="F18" s="184"/>
      <c r="G18" s="184"/>
      <c r="H18" s="116"/>
      <c r="I18" s="116">
        <v>2451000</v>
      </c>
      <c r="J18" s="186"/>
      <c r="K18" s="181"/>
      <c r="L18" s="181"/>
      <c r="M18" s="7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7" customFormat="1" ht="118.5" customHeight="1" thickTop="1" thickBot="1" x14ac:dyDescent="0.3">
      <c r="A19" s="117" t="s">
        <v>47</v>
      </c>
      <c r="B19" s="87" t="s">
        <v>92</v>
      </c>
      <c r="C19" s="119"/>
      <c r="D19" s="119">
        <v>261800</v>
      </c>
      <c r="E19" s="119">
        <v>392551</v>
      </c>
      <c r="F19" s="119"/>
      <c r="G19" s="119"/>
      <c r="H19" s="116"/>
      <c r="I19" s="116">
        <v>92600</v>
      </c>
      <c r="J19" s="116">
        <v>392551</v>
      </c>
      <c r="K19" s="116"/>
      <c r="L19" s="11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7" customFormat="1" ht="115.5" customHeight="1" thickTop="1" thickBot="1" x14ac:dyDescent="0.3">
      <c r="A20" s="173" t="s">
        <v>131</v>
      </c>
      <c r="B20" s="44" t="s">
        <v>93</v>
      </c>
      <c r="C20" s="172"/>
      <c r="D20" s="172">
        <v>344700</v>
      </c>
      <c r="E20" s="172">
        <v>705544</v>
      </c>
      <c r="F20" s="172"/>
      <c r="G20" s="172"/>
      <c r="H20" s="166"/>
      <c r="I20" s="166">
        <v>358900</v>
      </c>
      <c r="J20" s="166">
        <v>705544</v>
      </c>
      <c r="K20" s="166"/>
      <c r="L20" s="166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16.25" customHeight="1" thickTop="1" thickBot="1" x14ac:dyDescent="0.3">
      <c r="A21" s="117" t="s">
        <v>56</v>
      </c>
      <c r="B21" s="48" t="s">
        <v>94</v>
      </c>
      <c r="C21" s="119"/>
      <c r="D21" s="119">
        <v>90000</v>
      </c>
      <c r="E21" s="119">
        <v>210512</v>
      </c>
      <c r="F21" s="119"/>
      <c r="G21" s="119"/>
      <c r="H21" s="116"/>
      <c r="I21" s="116">
        <v>90000</v>
      </c>
      <c r="J21" s="116">
        <v>210512</v>
      </c>
      <c r="K21" s="116"/>
      <c r="L21" s="116"/>
      <c r="M21" s="2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54" customHeight="1" thickTop="1" thickBot="1" x14ac:dyDescent="0.3">
      <c r="A22" s="206" t="s">
        <v>209</v>
      </c>
      <c r="B22" s="108" t="s">
        <v>51</v>
      </c>
      <c r="C22" s="119"/>
      <c r="D22" s="119">
        <v>2956000</v>
      </c>
      <c r="E22" s="185">
        <v>275357</v>
      </c>
      <c r="F22" s="182"/>
      <c r="G22" s="182">
        <v>4620</v>
      </c>
      <c r="H22" s="116"/>
      <c r="I22" s="116">
        <v>2697000</v>
      </c>
      <c r="J22" s="186">
        <v>275357</v>
      </c>
      <c r="K22" s="186"/>
      <c r="L22" s="179"/>
      <c r="M22" s="2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54" customHeight="1" thickTop="1" thickBot="1" x14ac:dyDescent="0.3">
      <c r="A23" s="207"/>
      <c r="B23" s="108" t="s">
        <v>134</v>
      </c>
      <c r="C23" s="119"/>
      <c r="D23" s="119">
        <v>249500</v>
      </c>
      <c r="E23" s="185"/>
      <c r="F23" s="183"/>
      <c r="G23" s="183"/>
      <c r="H23" s="116"/>
      <c r="I23" s="116">
        <v>243650</v>
      </c>
      <c r="J23" s="186"/>
      <c r="K23" s="186"/>
      <c r="L23" s="181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54" customHeight="1" thickTop="1" thickBot="1" x14ac:dyDescent="0.3">
      <c r="A24" s="208"/>
      <c r="B24" s="108" t="s">
        <v>34</v>
      </c>
      <c r="C24" s="119"/>
      <c r="D24" s="119">
        <v>138180</v>
      </c>
      <c r="E24" s="185"/>
      <c r="F24" s="184"/>
      <c r="G24" s="184"/>
      <c r="H24" s="116"/>
      <c r="I24" s="116">
        <v>141810</v>
      </c>
      <c r="J24" s="186"/>
      <c r="K24" s="186"/>
      <c r="L24" s="180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15.5" customHeight="1" thickTop="1" thickBot="1" x14ac:dyDescent="0.3">
      <c r="A25" s="117" t="s">
        <v>57</v>
      </c>
      <c r="B25" s="87" t="s">
        <v>95</v>
      </c>
      <c r="C25" s="119"/>
      <c r="D25" s="119">
        <v>284246</v>
      </c>
      <c r="E25" s="119">
        <v>94134</v>
      </c>
      <c r="F25" s="119"/>
      <c r="G25" s="119"/>
      <c r="H25" s="116"/>
      <c r="I25" s="116">
        <v>286000</v>
      </c>
      <c r="J25" s="116">
        <v>94134</v>
      </c>
      <c r="K25" s="116"/>
      <c r="L25" s="116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8" customHeight="1" thickTop="1" thickBot="1" x14ac:dyDescent="0.3">
      <c r="A26" s="209" t="s">
        <v>104</v>
      </c>
      <c r="B26" s="209"/>
      <c r="C26" s="201" t="s">
        <v>8</v>
      </c>
      <c r="D26" s="202"/>
      <c r="E26" s="202"/>
      <c r="F26" s="202"/>
      <c r="G26" s="202"/>
      <c r="H26" s="202"/>
      <c r="I26" s="202"/>
      <c r="J26" s="202"/>
      <c r="K26" s="202"/>
      <c r="L26" s="203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8" customHeight="1" thickTop="1" thickBot="1" x14ac:dyDescent="0.3">
      <c r="A27" s="209"/>
      <c r="B27" s="209"/>
      <c r="C27" s="211" t="s">
        <v>135</v>
      </c>
      <c r="D27" s="212"/>
      <c r="E27" s="212"/>
      <c r="F27" s="212"/>
      <c r="G27" s="212"/>
      <c r="H27" s="187" t="s">
        <v>136</v>
      </c>
      <c r="I27" s="188"/>
      <c r="J27" s="188"/>
      <c r="K27" s="188"/>
      <c r="L27" s="189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44.25" customHeight="1" thickTop="1" thickBot="1" x14ac:dyDescent="0.3">
      <c r="A28" s="209"/>
      <c r="B28" s="209"/>
      <c r="C28" s="57" t="s">
        <v>33</v>
      </c>
      <c r="D28" s="57" t="s">
        <v>31</v>
      </c>
      <c r="E28" s="57" t="s">
        <v>87</v>
      </c>
      <c r="F28" s="57" t="s">
        <v>38</v>
      </c>
      <c r="G28" s="57" t="s">
        <v>39</v>
      </c>
      <c r="H28" s="96" t="s">
        <v>33</v>
      </c>
      <c r="I28" s="96" t="s">
        <v>31</v>
      </c>
      <c r="J28" s="96" t="s">
        <v>87</v>
      </c>
      <c r="K28" s="96" t="s">
        <v>38</v>
      </c>
      <c r="L28" s="96" t="s">
        <v>39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64.5" customHeight="1" thickTop="1" thickBot="1" x14ac:dyDescent="0.3">
      <c r="A29" s="213" t="s">
        <v>86</v>
      </c>
      <c r="B29" s="44" t="s">
        <v>96</v>
      </c>
      <c r="C29" s="182"/>
      <c r="D29" s="182">
        <v>13460</v>
      </c>
      <c r="E29" s="182">
        <v>87750</v>
      </c>
      <c r="F29" s="182"/>
      <c r="G29" s="182"/>
      <c r="H29" s="179"/>
      <c r="I29" s="179">
        <v>7000</v>
      </c>
      <c r="J29" s="179">
        <v>87750</v>
      </c>
      <c r="K29" s="179"/>
      <c r="L29" s="17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64.5" customHeight="1" thickTop="1" thickBot="1" x14ac:dyDescent="0.3">
      <c r="A30" s="214"/>
      <c r="B30" s="44" t="s">
        <v>97</v>
      </c>
      <c r="C30" s="184"/>
      <c r="D30" s="184"/>
      <c r="E30" s="184"/>
      <c r="F30" s="184"/>
      <c r="G30" s="184"/>
      <c r="H30" s="180"/>
      <c r="I30" s="180"/>
      <c r="J30" s="180"/>
      <c r="K30" s="180"/>
      <c r="L30" s="18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28.25" customHeight="1" thickTop="1" thickBot="1" x14ac:dyDescent="0.3">
      <c r="A31" s="117" t="s">
        <v>132</v>
      </c>
      <c r="B31" s="44" t="s">
        <v>184</v>
      </c>
      <c r="C31" s="70"/>
      <c r="D31" s="70">
        <v>5800</v>
      </c>
      <c r="E31" s="70">
        <v>235113</v>
      </c>
      <c r="F31" s="70"/>
      <c r="G31" s="70"/>
      <c r="H31" s="118"/>
      <c r="I31" s="118">
        <v>5600</v>
      </c>
      <c r="J31" s="118">
        <v>235113</v>
      </c>
      <c r="K31" s="118"/>
      <c r="L31" s="118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64.5" customHeight="1" thickTop="1" thickBot="1" x14ac:dyDescent="0.3">
      <c r="A32" s="206" t="s">
        <v>55</v>
      </c>
      <c r="B32" s="44" t="s">
        <v>98</v>
      </c>
      <c r="C32" s="185">
        <v>47000</v>
      </c>
      <c r="D32" s="185"/>
      <c r="E32" s="185"/>
      <c r="F32" s="182"/>
      <c r="G32" s="185"/>
      <c r="H32" s="186">
        <v>411200</v>
      </c>
      <c r="I32" s="186"/>
      <c r="J32" s="186">
        <v>45000</v>
      </c>
      <c r="K32" s="179"/>
      <c r="L32" s="179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64.5" customHeight="1" thickTop="1" thickBot="1" x14ac:dyDescent="0.3">
      <c r="A33" s="208"/>
      <c r="B33" s="44" t="s">
        <v>99</v>
      </c>
      <c r="C33" s="185"/>
      <c r="D33" s="185"/>
      <c r="E33" s="185"/>
      <c r="F33" s="184"/>
      <c r="G33" s="185"/>
      <c r="H33" s="186"/>
      <c r="I33" s="186"/>
      <c r="J33" s="186"/>
      <c r="K33" s="180"/>
      <c r="L33" s="180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ht="54" customHeight="1" thickTop="1" thickBot="1" x14ac:dyDescent="0.3">
      <c r="A34" s="206" t="s">
        <v>29</v>
      </c>
      <c r="B34" s="51" t="s">
        <v>100</v>
      </c>
      <c r="C34" s="185"/>
      <c r="D34" s="185"/>
      <c r="E34" s="185"/>
      <c r="F34" s="182"/>
      <c r="G34" s="185"/>
      <c r="H34" s="186">
        <v>147031</v>
      </c>
      <c r="I34" s="186"/>
      <c r="J34" s="186"/>
      <c r="K34" s="179"/>
      <c r="L34" s="179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54" customHeight="1" thickTop="1" thickBot="1" x14ac:dyDescent="0.3">
      <c r="A35" s="208"/>
      <c r="B35" s="48" t="s">
        <v>101</v>
      </c>
      <c r="C35" s="185"/>
      <c r="D35" s="185"/>
      <c r="E35" s="185"/>
      <c r="F35" s="184"/>
      <c r="G35" s="185"/>
      <c r="H35" s="186"/>
      <c r="I35" s="186"/>
      <c r="J35" s="186"/>
      <c r="K35" s="180"/>
      <c r="L35" s="180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t="45" customHeight="1" thickTop="1" thickBot="1" x14ac:dyDescent="0.3">
      <c r="A36" s="170" t="s">
        <v>10</v>
      </c>
      <c r="B36" s="44" t="s">
        <v>25</v>
      </c>
      <c r="C36" s="70">
        <v>287000</v>
      </c>
      <c r="D36" s="70"/>
      <c r="E36" s="70">
        <v>3760063</v>
      </c>
      <c r="F36" s="70"/>
      <c r="G36" s="70"/>
      <c r="H36" s="118">
        <v>207000</v>
      </c>
      <c r="I36" s="118"/>
      <c r="J36" s="118">
        <v>3760063</v>
      </c>
      <c r="K36" s="118"/>
      <c r="L36" s="118"/>
      <c r="M36" s="7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t="45" customHeight="1" thickTop="1" thickBot="1" x14ac:dyDescent="0.3">
      <c r="A37" s="170"/>
      <c r="B37" s="44" t="s">
        <v>105</v>
      </c>
      <c r="C37" s="70"/>
      <c r="D37" s="70"/>
      <c r="E37" s="70">
        <v>783269</v>
      </c>
      <c r="F37" s="70"/>
      <c r="G37" s="70"/>
      <c r="H37" s="118"/>
      <c r="I37" s="118"/>
      <c r="J37" s="118">
        <v>783269</v>
      </c>
      <c r="K37" s="118"/>
      <c r="L37" s="118"/>
      <c r="M37" s="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45" customHeight="1" thickTop="1" thickBot="1" x14ac:dyDescent="0.3">
      <c r="A38" s="170"/>
      <c r="B38" s="44" t="s">
        <v>27</v>
      </c>
      <c r="C38" s="70"/>
      <c r="D38" s="70"/>
      <c r="E38" s="70">
        <v>249709</v>
      </c>
      <c r="F38" s="70"/>
      <c r="G38" s="70"/>
      <c r="H38" s="118"/>
      <c r="I38" s="118"/>
      <c r="J38" s="118">
        <v>249709</v>
      </c>
      <c r="K38" s="118"/>
      <c r="L38" s="118"/>
      <c r="M38" s="7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t="21.95" customHeight="1" thickTop="1" thickBot="1" x14ac:dyDescent="0.3">
      <c r="A39" s="109"/>
      <c r="B39"/>
      <c r="C39"/>
      <c r="D39"/>
      <c r="E39"/>
      <c r="F39"/>
      <c r="G39"/>
      <c r="H39"/>
      <c r="I39"/>
      <c r="J39"/>
      <c r="K39"/>
      <c r="L39"/>
      <c r="M39" s="7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t="18" customHeight="1" thickTop="1" thickBot="1" x14ac:dyDescent="0.3">
      <c r="A40" s="200" t="s">
        <v>104</v>
      </c>
      <c r="B40" s="200"/>
      <c r="C40" s="201" t="s">
        <v>8</v>
      </c>
      <c r="D40" s="202"/>
      <c r="E40" s="202"/>
      <c r="F40" s="202"/>
      <c r="G40" s="202"/>
      <c r="H40" s="202"/>
      <c r="I40" s="202"/>
      <c r="J40" s="202"/>
      <c r="K40" s="202"/>
      <c r="L40" s="203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8" customHeight="1" thickTop="1" thickBot="1" x14ac:dyDescent="0.3">
      <c r="A41" s="200"/>
      <c r="B41" s="200"/>
      <c r="C41" s="204" t="s">
        <v>137</v>
      </c>
      <c r="D41" s="205"/>
      <c r="E41" s="205"/>
      <c r="F41" s="205"/>
      <c r="G41" s="205"/>
      <c r="H41" s="187" t="s">
        <v>138</v>
      </c>
      <c r="I41" s="188"/>
      <c r="J41" s="188"/>
      <c r="K41" s="188"/>
      <c r="L41" s="189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t="44.25" customHeight="1" thickTop="1" thickBot="1" x14ac:dyDescent="0.3">
      <c r="A42" s="200"/>
      <c r="B42" s="200"/>
      <c r="C42" s="57" t="s">
        <v>33</v>
      </c>
      <c r="D42" s="57" t="s">
        <v>31</v>
      </c>
      <c r="E42" s="57" t="s">
        <v>87</v>
      </c>
      <c r="F42" s="57" t="s">
        <v>38</v>
      </c>
      <c r="G42" s="57" t="s">
        <v>39</v>
      </c>
      <c r="H42" s="96" t="s">
        <v>33</v>
      </c>
      <c r="I42" s="96" t="s">
        <v>31</v>
      </c>
      <c r="J42" s="96" t="s">
        <v>87</v>
      </c>
      <c r="K42" s="96" t="s">
        <v>38</v>
      </c>
      <c r="L42" s="96" t="s">
        <v>39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33" customHeight="1" thickTop="1" thickBot="1" x14ac:dyDescent="0.3">
      <c r="A43" s="200"/>
      <c r="B43" s="200"/>
      <c r="C43" s="73">
        <f>SUM(C44:C49,C53:C61,C65:C74)</f>
        <v>1837179</v>
      </c>
      <c r="D43" s="73">
        <f t="shared" ref="D43:L43" si="1">SUM(D44:D49,D53:D61,D65:D74)</f>
        <v>19733541</v>
      </c>
      <c r="E43" s="73">
        <f t="shared" si="1"/>
        <v>9360234</v>
      </c>
      <c r="F43" s="73">
        <f t="shared" si="1"/>
        <v>0</v>
      </c>
      <c r="G43" s="73">
        <f t="shared" si="1"/>
        <v>79056</v>
      </c>
      <c r="H43" s="73">
        <f t="shared" si="1"/>
        <v>9192722</v>
      </c>
      <c r="I43" s="73">
        <f t="shared" si="1"/>
        <v>19636113</v>
      </c>
      <c r="J43" s="73">
        <f t="shared" si="1"/>
        <v>9360234</v>
      </c>
      <c r="K43" s="73">
        <f t="shared" si="1"/>
        <v>0</v>
      </c>
      <c r="L43" s="73">
        <f t="shared" si="1"/>
        <v>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29.94999999999999" customHeight="1" thickTop="1" thickBot="1" x14ac:dyDescent="0.3">
      <c r="A44" s="206" t="s">
        <v>187</v>
      </c>
      <c r="B44" s="48" t="s">
        <v>88</v>
      </c>
      <c r="C44" s="182">
        <v>33600</v>
      </c>
      <c r="D44" s="182">
        <v>526478</v>
      </c>
      <c r="E44" s="182">
        <v>1476136</v>
      </c>
      <c r="F44" s="182"/>
      <c r="G44" s="182">
        <v>74030</v>
      </c>
      <c r="H44" s="179">
        <v>49600</v>
      </c>
      <c r="I44" s="179">
        <v>601739</v>
      </c>
      <c r="J44" s="179">
        <v>1476136</v>
      </c>
      <c r="K44" s="179"/>
      <c r="L44" s="179"/>
      <c r="M44" s="7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129.94999999999999" customHeight="1" thickTop="1" thickBot="1" x14ac:dyDescent="0.3">
      <c r="A45" s="207"/>
      <c r="B45" s="48" t="s">
        <v>89</v>
      </c>
      <c r="C45" s="183"/>
      <c r="D45" s="183"/>
      <c r="E45" s="183"/>
      <c r="F45" s="183"/>
      <c r="G45" s="183"/>
      <c r="H45" s="181"/>
      <c r="I45" s="181"/>
      <c r="J45" s="181"/>
      <c r="K45" s="181"/>
      <c r="L45" s="181"/>
      <c r="M45" s="7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129.94999999999999" customHeight="1" thickTop="1" thickBot="1" x14ac:dyDescent="0.3">
      <c r="A46" s="207"/>
      <c r="B46" s="48" t="s">
        <v>90</v>
      </c>
      <c r="C46" s="183"/>
      <c r="D46" s="183"/>
      <c r="E46" s="183"/>
      <c r="F46" s="183"/>
      <c r="G46" s="183"/>
      <c r="H46" s="181"/>
      <c r="I46" s="181"/>
      <c r="J46" s="181"/>
      <c r="K46" s="181"/>
      <c r="L46" s="181"/>
      <c r="M46" s="7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29.94999999999999" customHeight="1" thickTop="1" thickBot="1" x14ac:dyDescent="0.3">
      <c r="A47" s="208"/>
      <c r="B47" s="51" t="s">
        <v>91</v>
      </c>
      <c r="C47" s="184"/>
      <c r="D47" s="184"/>
      <c r="E47" s="184"/>
      <c r="F47" s="184"/>
      <c r="G47" s="184"/>
      <c r="H47" s="180"/>
      <c r="I47" s="180"/>
      <c r="J47" s="180"/>
      <c r="K47" s="180"/>
      <c r="L47" s="180"/>
      <c r="M47" s="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116.25" customHeight="1" thickTop="1" thickBot="1" x14ac:dyDescent="0.3">
      <c r="A48" s="206" t="s">
        <v>217</v>
      </c>
      <c r="B48" s="69" t="s">
        <v>107</v>
      </c>
      <c r="C48" s="182"/>
      <c r="D48" s="182">
        <f>181260+72433</f>
        <v>253693</v>
      </c>
      <c r="E48" s="182">
        <f>314026+143720</f>
        <v>457746</v>
      </c>
      <c r="F48" s="182"/>
      <c r="G48" s="182"/>
      <c r="H48" s="179"/>
      <c r="I48" s="179">
        <f>184950+62474</f>
        <v>247424</v>
      </c>
      <c r="J48" s="179">
        <f>314026+143720</f>
        <v>457746</v>
      </c>
      <c r="K48" s="179"/>
      <c r="L48" s="179"/>
      <c r="M48" s="29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ht="116.25" customHeight="1" thickTop="1" thickBot="1" x14ac:dyDescent="0.3">
      <c r="A49" s="208"/>
      <c r="B49" s="48" t="s">
        <v>183</v>
      </c>
      <c r="C49" s="184"/>
      <c r="D49" s="184"/>
      <c r="E49" s="184"/>
      <c r="F49" s="184"/>
      <c r="G49" s="184"/>
      <c r="H49" s="180"/>
      <c r="I49" s="180"/>
      <c r="J49" s="180"/>
      <c r="K49" s="180"/>
      <c r="L49" s="180"/>
      <c r="M49" s="7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6.5" thickTop="1" thickBot="1" x14ac:dyDescent="0.3">
      <c r="A50" s="209" t="s">
        <v>104</v>
      </c>
      <c r="B50" s="209"/>
      <c r="C50" s="201" t="s">
        <v>8</v>
      </c>
      <c r="D50" s="202"/>
      <c r="E50" s="202"/>
      <c r="F50" s="202"/>
      <c r="G50" s="202"/>
      <c r="H50" s="202"/>
      <c r="I50" s="202"/>
      <c r="J50" s="202"/>
      <c r="K50" s="202"/>
      <c r="L50" s="203"/>
      <c r="M50" s="215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ht="16.5" thickTop="1" thickBot="1" x14ac:dyDescent="0.3">
      <c r="A51" s="209"/>
      <c r="B51" s="209"/>
      <c r="C51" s="204" t="s">
        <v>137</v>
      </c>
      <c r="D51" s="205"/>
      <c r="E51" s="205"/>
      <c r="F51" s="205"/>
      <c r="G51" s="205"/>
      <c r="H51" s="187" t="s">
        <v>138</v>
      </c>
      <c r="I51" s="188"/>
      <c r="J51" s="188"/>
      <c r="K51" s="188"/>
      <c r="L51" s="189"/>
      <c r="M51" s="215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39.75" thickTop="1" thickBot="1" x14ac:dyDescent="0.3">
      <c r="A52" s="210"/>
      <c r="B52" s="209"/>
      <c r="C52" s="57" t="s">
        <v>33</v>
      </c>
      <c r="D52" s="57" t="s">
        <v>31</v>
      </c>
      <c r="E52" s="57" t="s">
        <v>87</v>
      </c>
      <c r="F52" s="57" t="s">
        <v>38</v>
      </c>
      <c r="G52" s="57" t="s">
        <v>39</v>
      </c>
      <c r="H52" s="96" t="s">
        <v>33</v>
      </c>
      <c r="I52" s="96" t="s">
        <v>31</v>
      </c>
      <c r="J52" s="96" t="s">
        <v>87</v>
      </c>
      <c r="K52" s="96" t="s">
        <v>38</v>
      </c>
      <c r="L52" s="96" t="s">
        <v>39</v>
      </c>
      <c r="M52" s="215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71.25" customHeight="1" thickTop="1" thickBot="1" x14ac:dyDescent="0.3">
      <c r="A53" s="206" t="s">
        <v>185</v>
      </c>
      <c r="B53" s="107" t="s">
        <v>109</v>
      </c>
      <c r="C53" s="119"/>
      <c r="D53" s="119">
        <v>15000000</v>
      </c>
      <c r="E53" s="190">
        <v>632350</v>
      </c>
      <c r="F53" s="182"/>
      <c r="G53" s="182">
        <v>5026</v>
      </c>
      <c r="H53" s="115"/>
      <c r="I53" s="116">
        <v>15000000</v>
      </c>
      <c r="J53" s="186">
        <v>632350</v>
      </c>
      <c r="K53" s="179"/>
      <c r="L53" s="179"/>
      <c r="M53" s="7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ht="71.25" customHeight="1" thickTop="1" thickBot="1" x14ac:dyDescent="0.3">
      <c r="A54" s="208"/>
      <c r="B54" s="108" t="s">
        <v>134</v>
      </c>
      <c r="C54" s="119"/>
      <c r="D54" s="119">
        <v>145200</v>
      </c>
      <c r="E54" s="190"/>
      <c r="F54" s="184"/>
      <c r="G54" s="184"/>
      <c r="H54" s="116"/>
      <c r="I54" s="116">
        <v>172100</v>
      </c>
      <c r="J54" s="186"/>
      <c r="K54" s="181"/>
      <c r="L54" s="181"/>
      <c r="M54" s="7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ht="118.5" customHeight="1" thickTop="1" thickBot="1" x14ac:dyDescent="0.3">
      <c r="A55" s="117" t="s">
        <v>47</v>
      </c>
      <c r="B55" s="87" t="s">
        <v>92</v>
      </c>
      <c r="C55" s="119"/>
      <c r="D55" s="119">
        <v>82900</v>
      </c>
      <c r="E55" s="119">
        <v>392551</v>
      </c>
      <c r="F55" s="119"/>
      <c r="G55" s="119"/>
      <c r="H55" s="116"/>
      <c r="I55" s="116">
        <v>103600</v>
      </c>
      <c r="J55" s="116">
        <v>392551</v>
      </c>
      <c r="K55" s="116"/>
      <c r="L55" s="116"/>
      <c r="M55" s="7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16.25" customHeight="1" thickTop="1" thickBot="1" x14ac:dyDescent="0.3">
      <c r="A56" s="173" t="s">
        <v>131</v>
      </c>
      <c r="B56" s="44" t="s">
        <v>93</v>
      </c>
      <c r="C56" s="172"/>
      <c r="D56" s="172">
        <v>363600</v>
      </c>
      <c r="E56" s="172">
        <v>705544</v>
      </c>
      <c r="F56" s="172"/>
      <c r="G56" s="172"/>
      <c r="H56" s="166"/>
      <c r="I56" s="166">
        <v>970500</v>
      </c>
      <c r="J56" s="166">
        <v>705544</v>
      </c>
      <c r="K56" s="166"/>
      <c r="L56" s="166"/>
      <c r="M56" s="7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ht="115.5" customHeight="1" thickTop="1" thickBot="1" x14ac:dyDescent="0.3">
      <c r="A57" s="117" t="s">
        <v>56</v>
      </c>
      <c r="B57" s="108" t="s">
        <v>94</v>
      </c>
      <c r="C57" s="119"/>
      <c r="D57" s="119">
        <v>94000</v>
      </c>
      <c r="E57" s="119">
        <v>210512</v>
      </c>
      <c r="F57" s="119"/>
      <c r="G57" s="119"/>
      <c r="H57" s="116"/>
      <c r="I57" s="116">
        <v>92000</v>
      </c>
      <c r="J57" s="116">
        <v>210512</v>
      </c>
      <c r="K57" s="116"/>
      <c r="L57" s="116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ht="54" customHeight="1" thickTop="1" thickBot="1" x14ac:dyDescent="0.3">
      <c r="A58" s="206" t="s">
        <v>188</v>
      </c>
      <c r="B58" s="108" t="s">
        <v>51</v>
      </c>
      <c r="C58" s="119"/>
      <c r="D58" s="119">
        <v>2723000</v>
      </c>
      <c r="E58" s="185">
        <v>275357</v>
      </c>
      <c r="F58" s="182"/>
      <c r="G58" s="182"/>
      <c r="H58" s="116"/>
      <c r="I58" s="116">
        <v>1866000</v>
      </c>
      <c r="J58" s="186">
        <v>275357</v>
      </c>
      <c r="K58" s="186"/>
      <c r="L58" s="179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54" customHeight="1" thickTop="1" thickBot="1" x14ac:dyDescent="0.3">
      <c r="A59" s="207"/>
      <c r="B59" s="108" t="s">
        <v>134</v>
      </c>
      <c r="C59" s="119"/>
      <c r="D59" s="119">
        <v>241360</v>
      </c>
      <c r="E59" s="185"/>
      <c r="F59" s="183"/>
      <c r="G59" s="183"/>
      <c r="H59" s="116"/>
      <c r="I59" s="116">
        <v>246880</v>
      </c>
      <c r="J59" s="186"/>
      <c r="K59" s="186"/>
      <c r="L59" s="181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ht="54" customHeight="1" thickTop="1" thickBot="1" x14ac:dyDescent="0.3">
      <c r="A60" s="208"/>
      <c r="B60" s="108" t="s">
        <v>34</v>
      </c>
      <c r="C60" s="119"/>
      <c r="D60" s="119">
        <v>124310</v>
      </c>
      <c r="E60" s="185"/>
      <c r="F60" s="184"/>
      <c r="G60" s="184"/>
      <c r="H60" s="116"/>
      <c r="I60" s="116">
        <v>144480</v>
      </c>
      <c r="J60" s="186"/>
      <c r="K60" s="186"/>
      <c r="L60" s="180"/>
      <c r="M60" s="7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7" customFormat="1" ht="116.25" customHeight="1" thickTop="1" thickBot="1" x14ac:dyDescent="0.3">
      <c r="A61" s="117" t="s">
        <v>57</v>
      </c>
      <c r="B61" s="87" t="s">
        <v>95</v>
      </c>
      <c r="C61" s="119"/>
      <c r="D61" s="119">
        <v>164900</v>
      </c>
      <c r="E61" s="119">
        <v>94134</v>
      </c>
      <c r="F61" s="119"/>
      <c r="G61" s="119"/>
      <c r="H61" s="116"/>
      <c r="I61" s="116">
        <v>175000</v>
      </c>
      <c r="J61" s="116">
        <v>94134</v>
      </c>
      <c r="K61" s="116"/>
      <c r="L61" s="116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16.5" thickTop="1" thickBot="1" x14ac:dyDescent="0.3">
      <c r="A62" s="209" t="s">
        <v>104</v>
      </c>
      <c r="B62" s="209"/>
      <c r="C62" s="201" t="s">
        <v>8</v>
      </c>
      <c r="D62" s="202"/>
      <c r="E62" s="202"/>
      <c r="F62" s="202"/>
      <c r="G62" s="202"/>
      <c r="H62" s="202"/>
      <c r="I62" s="202"/>
      <c r="J62" s="202"/>
      <c r="K62" s="202"/>
      <c r="L62" s="203"/>
      <c r="M62" s="29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ht="16.5" thickTop="1" thickBot="1" x14ac:dyDescent="0.3">
      <c r="A63" s="209"/>
      <c r="B63" s="209"/>
      <c r="C63" s="204" t="s">
        <v>137</v>
      </c>
      <c r="D63" s="205"/>
      <c r="E63" s="205"/>
      <c r="F63" s="205"/>
      <c r="G63" s="205"/>
      <c r="H63" s="187" t="s">
        <v>138</v>
      </c>
      <c r="I63" s="188"/>
      <c r="J63" s="188"/>
      <c r="K63" s="188"/>
      <c r="L63" s="189"/>
      <c r="M63" s="7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ht="39.75" thickTop="1" thickBot="1" x14ac:dyDescent="0.3">
      <c r="A64" s="209"/>
      <c r="B64" s="209"/>
      <c r="C64" s="57" t="s">
        <v>33</v>
      </c>
      <c r="D64" s="57" t="s">
        <v>31</v>
      </c>
      <c r="E64" s="57" t="s">
        <v>87</v>
      </c>
      <c r="F64" s="57" t="s">
        <v>38</v>
      </c>
      <c r="G64" s="57" t="s">
        <v>39</v>
      </c>
      <c r="H64" s="96" t="s">
        <v>33</v>
      </c>
      <c r="I64" s="96" t="s">
        <v>31</v>
      </c>
      <c r="J64" s="96" t="s">
        <v>87</v>
      </c>
      <c r="K64" s="96" t="s">
        <v>38</v>
      </c>
      <c r="L64" s="96" t="s">
        <v>39</v>
      </c>
      <c r="M64" s="7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7" customFormat="1" ht="64.5" customHeight="1" thickTop="1" thickBot="1" x14ac:dyDescent="0.3">
      <c r="A65" s="213" t="s">
        <v>86</v>
      </c>
      <c r="B65" s="44" t="s">
        <v>96</v>
      </c>
      <c r="C65" s="182"/>
      <c r="D65" s="182">
        <v>9000</v>
      </c>
      <c r="E65" s="182">
        <v>87750</v>
      </c>
      <c r="F65" s="182"/>
      <c r="G65" s="182"/>
      <c r="H65" s="179"/>
      <c r="I65" s="179">
        <v>6990</v>
      </c>
      <c r="J65" s="179">
        <v>87750</v>
      </c>
      <c r="K65" s="179"/>
      <c r="L65" s="179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ht="64.5" customHeight="1" thickTop="1" thickBot="1" x14ac:dyDescent="0.3">
      <c r="A66" s="214"/>
      <c r="B66" s="44" t="s">
        <v>97</v>
      </c>
      <c r="C66" s="184"/>
      <c r="D66" s="184"/>
      <c r="E66" s="184"/>
      <c r="F66" s="184"/>
      <c r="G66" s="184"/>
      <c r="H66" s="180"/>
      <c r="I66" s="180"/>
      <c r="J66" s="180"/>
      <c r="K66" s="180"/>
      <c r="L66" s="180"/>
      <c r="M66" s="215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ht="128.25" customHeight="1" thickTop="1" thickBot="1" x14ac:dyDescent="0.3">
      <c r="A67" s="117" t="s">
        <v>132</v>
      </c>
      <c r="B67" s="44" t="s">
        <v>184</v>
      </c>
      <c r="C67" s="70"/>
      <c r="D67" s="70">
        <v>5100</v>
      </c>
      <c r="E67" s="70">
        <v>235113</v>
      </c>
      <c r="F67" s="70"/>
      <c r="G67" s="70"/>
      <c r="H67" s="118"/>
      <c r="I67" s="118">
        <v>9400</v>
      </c>
      <c r="J67" s="118">
        <v>235113</v>
      </c>
      <c r="K67" s="118"/>
      <c r="L67" s="118"/>
      <c r="M67" s="215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57" customHeight="1" thickTop="1" thickBot="1" x14ac:dyDescent="0.3">
      <c r="A68" s="206" t="s">
        <v>55</v>
      </c>
      <c r="B68" s="44" t="s">
        <v>98</v>
      </c>
      <c r="C68" s="185">
        <v>20000</v>
      </c>
      <c r="D68" s="185"/>
      <c r="E68" s="185"/>
      <c r="F68" s="182"/>
      <c r="G68" s="185"/>
      <c r="H68" s="186"/>
      <c r="I68" s="186"/>
      <c r="J68" s="186"/>
      <c r="K68" s="179"/>
      <c r="L68" s="179"/>
      <c r="M68" s="215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ht="57" customHeight="1" thickTop="1" thickBot="1" x14ac:dyDescent="0.3">
      <c r="A69" s="208"/>
      <c r="B69" s="44" t="s">
        <v>99</v>
      </c>
      <c r="C69" s="185"/>
      <c r="D69" s="185"/>
      <c r="E69" s="185"/>
      <c r="F69" s="184"/>
      <c r="G69" s="185"/>
      <c r="H69" s="186"/>
      <c r="I69" s="186"/>
      <c r="J69" s="186"/>
      <c r="K69" s="180"/>
      <c r="L69" s="180"/>
      <c r="M69" s="215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ht="54.75" customHeight="1" thickTop="1" thickBot="1" x14ac:dyDescent="0.3">
      <c r="A70" s="206" t="s">
        <v>29</v>
      </c>
      <c r="B70" s="51" t="s">
        <v>100</v>
      </c>
      <c r="C70" s="185">
        <v>1630579</v>
      </c>
      <c r="D70" s="185"/>
      <c r="E70" s="185"/>
      <c r="F70" s="182"/>
      <c r="G70" s="185"/>
      <c r="H70" s="186">
        <f>2377235+1644560+4945327</f>
        <v>8967122</v>
      </c>
      <c r="I70" s="186"/>
      <c r="J70" s="186"/>
      <c r="K70" s="179"/>
      <c r="L70" s="179"/>
      <c r="M70" s="215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54.75" customHeight="1" thickTop="1" thickBot="1" x14ac:dyDescent="0.3">
      <c r="A71" s="208"/>
      <c r="B71" s="48" t="s">
        <v>101</v>
      </c>
      <c r="C71" s="185"/>
      <c r="D71" s="185"/>
      <c r="E71" s="185"/>
      <c r="F71" s="184"/>
      <c r="G71" s="185"/>
      <c r="H71" s="186"/>
      <c r="I71" s="186"/>
      <c r="J71" s="186"/>
      <c r="K71" s="180"/>
      <c r="L71" s="180"/>
      <c r="M71" s="215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ht="45" customHeight="1" thickTop="1" thickBot="1" x14ac:dyDescent="0.3">
      <c r="A72" s="170" t="s">
        <v>10</v>
      </c>
      <c r="B72" s="44" t="s">
        <v>25</v>
      </c>
      <c r="C72" s="70">
        <v>153000</v>
      </c>
      <c r="D72" s="70"/>
      <c r="E72" s="70">
        <v>3760063</v>
      </c>
      <c r="F72" s="70"/>
      <c r="G72" s="70"/>
      <c r="H72" s="118">
        <v>176000</v>
      </c>
      <c r="I72" s="118"/>
      <c r="J72" s="118">
        <v>3760063</v>
      </c>
      <c r="K72" s="118"/>
      <c r="L72" s="118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5" customHeight="1" thickTop="1" thickBot="1" x14ac:dyDescent="0.3">
      <c r="A73" s="170"/>
      <c r="B73" s="44" t="s">
        <v>105</v>
      </c>
      <c r="C73" s="70"/>
      <c r="D73" s="70"/>
      <c r="E73" s="70">
        <v>783269</v>
      </c>
      <c r="F73" s="70"/>
      <c r="G73" s="70"/>
      <c r="H73" s="118"/>
      <c r="I73" s="118"/>
      <c r="J73" s="118">
        <v>783269</v>
      </c>
      <c r="K73" s="118"/>
      <c r="L73" s="118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45" customHeight="1" thickTop="1" thickBot="1" x14ac:dyDescent="0.3">
      <c r="A74" s="170"/>
      <c r="B74" s="44" t="s">
        <v>27</v>
      </c>
      <c r="C74" s="70"/>
      <c r="D74" s="70"/>
      <c r="E74" s="70">
        <v>249709</v>
      </c>
      <c r="F74" s="70"/>
      <c r="G74" s="70"/>
      <c r="H74" s="118"/>
      <c r="I74" s="118"/>
      <c r="J74" s="118">
        <v>249709</v>
      </c>
      <c r="K74" s="118"/>
      <c r="L74" s="118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ht="21.95" customHeight="1" thickTop="1" thickBot="1" x14ac:dyDescent="0.3">
      <c r="A75" s="114"/>
      <c r="B75" s="112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4.25" customHeight="1" thickTop="1" thickBot="1" x14ac:dyDescent="0.3">
      <c r="A76" s="200" t="s">
        <v>104</v>
      </c>
      <c r="B76" s="200"/>
      <c r="C76" s="201" t="s">
        <v>8</v>
      </c>
      <c r="D76" s="202"/>
      <c r="E76" s="202"/>
      <c r="F76" s="202"/>
      <c r="G76" s="202"/>
      <c r="H76" s="202"/>
      <c r="I76" s="202"/>
      <c r="J76" s="202"/>
      <c r="K76" s="202"/>
      <c r="L76" s="203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16.5" thickTop="1" thickBot="1" x14ac:dyDescent="0.3">
      <c r="A77" s="200"/>
      <c r="B77" s="200"/>
      <c r="C77" s="204" t="s">
        <v>139</v>
      </c>
      <c r="D77" s="205"/>
      <c r="E77" s="205"/>
      <c r="F77" s="205"/>
      <c r="G77" s="205"/>
      <c r="H77" s="187" t="s">
        <v>140</v>
      </c>
      <c r="I77" s="188"/>
      <c r="J77" s="188"/>
      <c r="K77" s="188"/>
      <c r="L77" s="189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ht="39.75" thickTop="1" thickBot="1" x14ac:dyDescent="0.3">
      <c r="A78" s="200"/>
      <c r="B78" s="200"/>
      <c r="C78" s="57" t="s">
        <v>33</v>
      </c>
      <c r="D78" s="57" t="s">
        <v>31</v>
      </c>
      <c r="E78" s="57" t="s">
        <v>87</v>
      </c>
      <c r="F78" s="57" t="s">
        <v>38</v>
      </c>
      <c r="G78" s="57" t="s">
        <v>39</v>
      </c>
      <c r="H78" s="96" t="s">
        <v>33</v>
      </c>
      <c r="I78" s="96" t="s">
        <v>31</v>
      </c>
      <c r="J78" s="96" t="s">
        <v>87</v>
      </c>
      <c r="K78" s="96" t="s">
        <v>38</v>
      </c>
      <c r="L78" s="96" t="s">
        <v>39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33.6" customHeight="1" thickTop="1" thickBot="1" x14ac:dyDescent="0.3">
      <c r="A79" s="200"/>
      <c r="B79" s="200"/>
      <c r="C79" s="73">
        <f>SUM(C80:C85,C89:C97,C101:C110)</f>
        <v>17888660</v>
      </c>
      <c r="D79" s="73">
        <f t="shared" ref="D79:L79" si="2">SUM(D80:D85,D89:D97,D101:D110)</f>
        <v>18995909</v>
      </c>
      <c r="E79" s="73">
        <f t="shared" si="2"/>
        <v>10636149</v>
      </c>
      <c r="F79" s="73">
        <f t="shared" si="2"/>
        <v>0</v>
      </c>
      <c r="G79" s="73">
        <f t="shared" si="2"/>
        <v>23294</v>
      </c>
      <c r="H79" s="73">
        <f t="shared" si="2"/>
        <v>19997456</v>
      </c>
      <c r="I79" s="73">
        <f t="shared" si="2"/>
        <v>19737028</v>
      </c>
      <c r="J79" s="73">
        <f t="shared" si="2"/>
        <v>12509831</v>
      </c>
      <c r="K79" s="73">
        <f t="shared" si="2"/>
        <v>0</v>
      </c>
      <c r="L79" s="73">
        <f t="shared" si="2"/>
        <v>0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129.94999999999999" customHeight="1" thickTop="1" thickBot="1" x14ac:dyDescent="0.3">
      <c r="A80" s="206" t="s">
        <v>187</v>
      </c>
      <c r="B80" s="48" t="s">
        <v>88</v>
      </c>
      <c r="C80" s="182">
        <v>48800</v>
      </c>
      <c r="D80" s="182">
        <v>582262</v>
      </c>
      <c r="E80" s="182">
        <v>1639788</v>
      </c>
      <c r="F80" s="182"/>
      <c r="G80" s="182"/>
      <c r="H80" s="179">
        <v>24800</v>
      </c>
      <c r="I80" s="179">
        <v>512990</v>
      </c>
      <c r="J80" s="179">
        <v>1885266</v>
      </c>
      <c r="K80" s="179"/>
      <c r="L80" s="179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ht="129.94999999999999" customHeight="1" thickTop="1" thickBot="1" x14ac:dyDescent="0.3">
      <c r="A81" s="207"/>
      <c r="B81" s="48" t="s">
        <v>89</v>
      </c>
      <c r="C81" s="183"/>
      <c r="D81" s="183"/>
      <c r="E81" s="183"/>
      <c r="F81" s="183"/>
      <c r="G81" s="183"/>
      <c r="H81" s="181"/>
      <c r="I81" s="181"/>
      <c r="J81" s="181"/>
      <c r="K81" s="181"/>
      <c r="L81" s="1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ht="129.94999999999999" customHeight="1" thickTop="1" thickBot="1" x14ac:dyDescent="0.3">
      <c r="A82" s="207"/>
      <c r="B82" s="48" t="s">
        <v>90</v>
      </c>
      <c r="C82" s="183"/>
      <c r="D82" s="183"/>
      <c r="E82" s="183"/>
      <c r="F82" s="183"/>
      <c r="G82" s="183"/>
      <c r="H82" s="181"/>
      <c r="I82" s="181"/>
      <c r="J82" s="181"/>
      <c r="K82" s="181"/>
      <c r="L82" s="181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29.94999999999999" customHeight="1" thickTop="1" thickBot="1" x14ac:dyDescent="0.3">
      <c r="A83" s="208"/>
      <c r="B83" s="51" t="s">
        <v>91</v>
      </c>
      <c r="C83" s="184"/>
      <c r="D83" s="184"/>
      <c r="E83" s="184"/>
      <c r="F83" s="184"/>
      <c r="G83" s="184"/>
      <c r="H83" s="180"/>
      <c r="I83" s="180"/>
      <c r="J83" s="180"/>
      <c r="K83" s="180"/>
      <c r="L83" s="180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ht="115.5" customHeight="1" thickTop="1" thickBot="1" x14ac:dyDescent="0.3">
      <c r="A84" s="206" t="s">
        <v>217</v>
      </c>
      <c r="B84" s="69" t="s">
        <v>107</v>
      </c>
      <c r="C84" s="182"/>
      <c r="D84" s="182">
        <f>96900+33637</f>
        <v>130537</v>
      </c>
      <c r="E84" s="182">
        <f>348794+160161</f>
        <v>508955</v>
      </c>
      <c r="F84" s="182"/>
      <c r="G84" s="182">
        <v>23294</v>
      </c>
      <c r="H84" s="179"/>
      <c r="I84" s="179">
        <f>118700+36178</f>
        <v>154878</v>
      </c>
      <c r="J84" s="179">
        <f>400946+184822</f>
        <v>585768</v>
      </c>
      <c r="K84" s="179"/>
      <c r="L84" s="179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116.25" customHeight="1" thickTop="1" thickBot="1" x14ac:dyDescent="0.3">
      <c r="A85" s="208"/>
      <c r="B85" s="48" t="s">
        <v>183</v>
      </c>
      <c r="C85" s="184"/>
      <c r="D85" s="184"/>
      <c r="E85" s="184"/>
      <c r="F85" s="184"/>
      <c r="G85" s="184"/>
      <c r="H85" s="180"/>
      <c r="I85" s="180"/>
      <c r="J85" s="180"/>
      <c r="K85" s="180"/>
      <c r="L85" s="180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4.25" thickTop="1" thickBot="1" x14ac:dyDescent="0.25">
      <c r="A86" s="209" t="s">
        <v>104</v>
      </c>
      <c r="B86" s="209"/>
      <c r="C86" s="201" t="s">
        <v>8</v>
      </c>
      <c r="D86" s="202"/>
      <c r="E86" s="202"/>
      <c r="F86" s="202"/>
      <c r="G86" s="202"/>
      <c r="H86" s="202"/>
      <c r="I86" s="202"/>
      <c r="J86" s="202"/>
      <c r="K86" s="202"/>
      <c r="L86" s="203"/>
      <c r="AD86" s="177"/>
    </row>
    <row r="87" spans="1:34" ht="14.25" thickTop="1" thickBot="1" x14ac:dyDescent="0.25">
      <c r="A87" s="209"/>
      <c r="B87" s="209"/>
      <c r="C87" s="204" t="s">
        <v>139</v>
      </c>
      <c r="D87" s="205"/>
      <c r="E87" s="205"/>
      <c r="F87" s="205"/>
      <c r="G87" s="205"/>
      <c r="H87" s="187" t="s">
        <v>140</v>
      </c>
      <c r="I87" s="188"/>
      <c r="J87" s="188"/>
      <c r="K87" s="188"/>
      <c r="L87" s="189"/>
      <c r="AD87" s="177"/>
    </row>
    <row r="88" spans="1:34" ht="39.75" thickTop="1" thickBot="1" x14ac:dyDescent="0.25">
      <c r="A88" s="210"/>
      <c r="B88" s="209"/>
      <c r="C88" s="57" t="s">
        <v>33</v>
      </c>
      <c r="D88" s="57" t="s">
        <v>31</v>
      </c>
      <c r="E88" s="57" t="s">
        <v>87</v>
      </c>
      <c r="F88" s="57" t="s">
        <v>38</v>
      </c>
      <c r="G88" s="57" t="s">
        <v>39</v>
      </c>
      <c r="H88" s="96" t="s">
        <v>33</v>
      </c>
      <c r="I88" s="96" t="s">
        <v>31</v>
      </c>
      <c r="J88" s="96" t="s">
        <v>87</v>
      </c>
      <c r="K88" s="96" t="s">
        <v>38</v>
      </c>
      <c r="L88" s="96" t="s">
        <v>39</v>
      </c>
      <c r="AD88" s="177"/>
    </row>
    <row r="89" spans="1:34" ht="71.25" customHeight="1" thickTop="1" thickBot="1" x14ac:dyDescent="0.25">
      <c r="A89" s="206" t="s">
        <v>185</v>
      </c>
      <c r="B89" s="107" t="s">
        <v>109</v>
      </c>
      <c r="C89" s="119"/>
      <c r="D89" s="119">
        <v>15000000</v>
      </c>
      <c r="E89" s="190">
        <v>704564</v>
      </c>
      <c r="F89" s="182"/>
      <c r="G89" s="182"/>
      <c r="H89" s="115"/>
      <c r="I89" s="116">
        <v>15000000</v>
      </c>
      <c r="J89" s="186">
        <v>812885</v>
      </c>
      <c r="K89" s="179"/>
      <c r="L89" s="179"/>
      <c r="AD89" s="177"/>
    </row>
    <row r="90" spans="1:34" ht="71.25" customHeight="1" thickTop="1" thickBot="1" x14ac:dyDescent="0.25">
      <c r="A90" s="208"/>
      <c r="B90" s="108" t="s">
        <v>134</v>
      </c>
      <c r="C90" s="119"/>
      <c r="D90" s="119">
        <v>179100</v>
      </c>
      <c r="E90" s="190"/>
      <c r="F90" s="184"/>
      <c r="G90" s="184"/>
      <c r="H90" s="116"/>
      <c r="I90" s="116">
        <v>334100</v>
      </c>
      <c r="J90" s="186"/>
      <c r="K90" s="181"/>
      <c r="L90" s="181"/>
      <c r="AD90" s="177"/>
    </row>
    <row r="91" spans="1:34" ht="115.5" customHeight="1" thickTop="1" thickBot="1" x14ac:dyDescent="0.25">
      <c r="A91" s="117" t="s">
        <v>47</v>
      </c>
      <c r="B91" s="87" t="s">
        <v>92</v>
      </c>
      <c r="C91" s="119"/>
      <c r="D91" s="119">
        <v>83600</v>
      </c>
      <c r="E91" s="119">
        <v>434968</v>
      </c>
      <c r="F91" s="119"/>
      <c r="G91" s="119"/>
      <c r="H91" s="116"/>
      <c r="I91" s="116">
        <v>350200</v>
      </c>
      <c r="J91" s="116">
        <v>498593</v>
      </c>
      <c r="K91" s="116"/>
      <c r="L91" s="116"/>
      <c r="AD91" s="177"/>
    </row>
    <row r="92" spans="1:34" ht="115.5" customHeight="1" thickTop="1" thickBot="1" x14ac:dyDescent="0.25">
      <c r="A92" s="173" t="s">
        <v>131</v>
      </c>
      <c r="B92" s="44" t="s">
        <v>93</v>
      </c>
      <c r="C92" s="172"/>
      <c r="D92" s="172">
        <v>480000</v>
      </c>
      <c r="E92" s="172">
        <v>784309</v>
      </c>
      <c r="F92" s="172"/>
      <c r="G92" s="172"/>
      <c r="H92" s="166"/>
      <c r="I92" s="166">
        <v>503000</v>
      </c>
      <c r="J92" s="166">
        <v>902456</v>
      </c>
      <c r="K92" s="166"/>
      <c r="L92" s="166"/>
      <c r="AD92" s="177"/>
    </row>
    <row r="93" spans="1:34" ht="115.5" customHeight="1" thickTop="1" thickBot="1" x14ac:dyDescent="0.25">
      <c r="A93" s="117" t="s">
        <v>56</v>
      </c>
      <c r="B93" s="48" t="s">
        <v>94</v>
      </c>
      <c r="C93" s="119"/>
      <c r="D93" s="119">
        <v>92000</v>
      </c>
      <c r="E93" s="119">
        <v>234009</v>
      </c>
      <c r="F93" s="119"/>
      <c r="G93" s="119"/>
      <c r="H93" s="116"/>
      <c r="I93" s="116">
        <v>92000</v>
      </c>
      <c r="J93" s="116">
        <v>269255</v>
      </c>
      <c r="K93" s="116"/>
      <c r="L93" s="116"/>
      <c r="AD93" s="177"/>
    </row>
    <row r="94" spans="1:34" ht="54.75" customHeight="1" thickTop="1" thickBot="1" x14ac:dyDescent="0.25">
      <c r="A94" s="206" t="s">
        <v>48</v>
      </c>
      <c r="B94" s="108" t="s">
        <v>51</v>
      </c>
      <c r="C94" s="119"/>
      <c r="D94" s="119">
        <v>1812000</v>
      </c>
      <c r="E94" s="185">
        <v>307536</v>
      </c>
      <c r="F94" s="182"/>
      <c r="G94" s="182"/>
      <c r="H94" s="116"/>
      <c r="I94" s="116">
        <v>2178000</v>
      </c>
      <c r="J94" s="186">
        <v>355805</v>
      </c>
      <c r="K94" s="186"/>
      <c r="L94" s="179"/>
      <c r="AD94" s="177"/>
    </row>
    <row r="95" spans="1:34" ht="54.75" customHeight="1" thickTop="1" thickBot="1" x14ac:dyDescent="0.25">
      <c r="A95" s="207"/>
      <c r="B95" s="108" t="s">
        <v>134</v>
      </c>
      <c r="C95" s="119"/>
      <c r="D95" s="119">
        <v>245750</v>
      </c>
      <c r="E95" s="185"/>
      <c r="F95" s="183"/>
      <c r="G95" s="183"/>
      <c r="H95" s="116"/>
      <c r="I95" s="116">
        <v>256200</v>
      </c>
      <c r="J95" s="186"/>
      <c r="K95" s="186"/>
      <c r="L95" s="181"/>
      <c r="AD95" s="177"/>
    </row>
    <row r="96" spans="1:34" ht="54.75" customHeight="1" thickTop="1" thickBot="1" x14ac:dyDescent="0.25">
      <c r="A96" s="208"/>
      <c r="B96" s="108" t="s">
        <v>34</v>
      </c>
      <c r="C96" s="119"/>
      <c r="D96" s="119">
        <v>147800</v>
      </c>
      <c r="E96" s="185"/>
      <c r="F96" s="184"/>
      <c r="G96" s="184"/>
      <c r="H96" s="116"/>
      <c r="I96" s="116">
        <v>128900</v>
      </c>
      <c r="J96" s="186"/>
      <c r="K96" s="186"/>
      <c r="L96" s="180"/>
      <c r="AD96" s="177"/>
    </row>
    <row r="97" spans="1:30" ht="115.5" customHeight="1" thickTop="1" thickBot="1" x14ac:dyDescent="0.25">
      <c r="A97" s="117" t="s">
        <v>57</v>
      </c>
      <c r="B97" s="87" t="s">
        <v>95</v>
      </c>
      <c r="C97" s="119"/>
      <c r="D97" s="119">
        <v>229260</v>
      </c>
      <c r="E97" s="119">
        <v>104288</v>
      </c>
      <c r="F97" s="119"/>
      <c r="G97" s="119"/>
      <c r="H97" s="116"/>
      <c r="I97" s="116">
        <v>214460</v>
      </c>
      <c r="J97" s="116">
        <v>119519</v>
      </c>
      <c r="K97" s="116"/>
      <c r="L97" s="116"/>
      <c r="AD97" s="177"/>
    </row>
    <row r="98" spans="1:30" ht="14.25" thickTop="1" thickBot="1" x14ac:dyDescent="0.25">
      <c r="A98" s="209" t="s">
        <v>104</v>
      </c>
      <c r="B98" s="209"/>
      <c r="C98" s="201" t="s">
        <v>8</v>
      </c>
      <c r="D98" s="202"/>
      <c r="E98" s="202"/>
      <c r="F98" s="202"/>
      <c r="G98" s="202"/>
      <c r="H98" s="202"/>
      <c r="I98" s="202"/>
      <c r="J98" s="202"/>
      <c r="K98" s="202"/>
      <c r="L98" s="203"/>
      <c r="AD98" s="177"/>
    </row>
    <row r="99" spans="1:30" ht="14.25" thickTop="1" thickBot="1" x14ac:dyDescent="0.25">
      <c r="A99" s="209"/>
      <c r="B99" s="209"/>
      <c r="C99" s="204" t="s">
        <v>139</v>
      </c>
      <c r="D99" s="205"/>
      <c r="E99" s="205"/>
      <c r="F99" s="205"/>
      <c r="G99" s="205"/>
      <c r="H99" s="187" t="s">
        <v>140</v>
      </c>
      <c r="I99" s="188"/>
      <c r="J99" s="188"/>
      <c r="K99" s="188"/>
      <c r="L99" s="189"/>
      <c r="AD99" s="177"/>
    </row>
    <row r="100" spans="1:30" ht="39.75" thickTop="1" thickBot="1" x14ac:dyDescent="0.25">
      <c r="A100" s="209"/>
      <c r="B100" s="209"/>
      <c r="C100" s="57" t="s">
        <v>33</v>
      </c>
      <c r="D100" s="57" t="s">
        <v>31</v>
      </c>
      <c r="E100" s="57" t="s">
        <v>87</v>
      </c>
      <c r="F100" s="57" t="s">
        <v>38</v>
      </c>
      <c r="G100" s="57" t="s">
        <v>39</v>
      </c>
      <c r="H100" s="96" t="s">
        <v>33</v>
      </c>
      <c r="I100" s="96" t="s">
        <v>31</v>
      </c>
      <c r="J100" s="96" t="s">
        <v>87</v>
      </c>
      <c r="K100" s="96" t="s">
        <v>38</v>
      </c>
      <c r="L100" s="96" t="s">
        <v>39</v>
      </c>
      <c r="AD100" s="177"/>
    </row>
    <row r="101" spans="1:30" ht="64.5" customHeight="1" thickTop="1" thickBot="1" x14ac:dyDescent="0.25">
      <c r="A101" s="213" t="s">
        <v>86</v>
      </c>
      <c r="B101" s="44" t="s">
        <v>96</v>
      </c>
      <c r="C101" s="182"/>
      <c r="D101" s="182">
        <v>8500</v>
      </c>
      <c r="E101" s="182">
        <v>97624</v>
      </c>
      <c r="F101" s="182"/>
      <c r="G101" s="182"/>
      <c r="H101" s="179"/>
      <c r="I101" s="179">
        <v>8500</v>
      </c>
      <c r="J101" s="179">
        <v>112436</v>
      </c>
      <c r="K101" s="179"/>
      <c r="L101" s="179"/>
      <c r="AD101" s="177"/>
    </row>
    <row r="102" spans="1:30" ht="64.5" customHeight="1" thickTop="1" thickBot="1" x14ac:dyDescent="0.25">
      <c r="A102" s="214"/>
      <c r="B102" s="44" t="s">
        <v>97</v>
      </c>
      <c r="C102" s="184"/>
      <c r="D102" s="184"/>
      <c r="E102" s="184"/>
      <c r="F102" s="184"/>
      <c r="G102" s="184"/>
      <c r="H102" s="180"/>
      <c r="I102" s="180"/>
      <c r="J102" s="180"/>
      <c r="K102" s="180"/>
      <c r="L102" s="180"/>
      <c r="AD102" s="177"/>
    </row>
    <row r="103" spans="1:30" ht="128.25" customHeight="1" thickTop="1" thickBot="1" x14ac:dyDescent="0.25">
      <c r="A103" s="117" t="s">
        <v>132</v>
      </c>
      <c r="B103" s="44" t="s">
        <v>184</v>
      </c>
      <c r="C103" s="70"/>
      <c r="D103" s="70">
        <v>5100</v>
      </c>
      <c r="E103" s="70">
        <v>264758</v>
      </c>
      <c r="F103" s="70"/>
      <c r="G103" s="70"/>
      <c r="H103" s="118"/>
      <c r="I103" s="118">
        <v>3800</v>
      </c>
      <c r="J103" s="118">
        <v>309225</v>
      </c>
      <c r="K103" s="118"/>
      <c r="L103" s="118"/>
      <c r="AD103" s="177"/>
    </row>
    <row r="104" spans="1:30" ht="63.75" customHeight="1" thickTop="1" thickBot="1" x14ac:dyDescent="0.25">
      <c r="A104" s="206" t="s">
        <v>55</v>
      </c>
      <c r="B104" s="44" t="s">
        <v>98</v>
      </c>
      <c r="C104" s="185"/>
      <c r="D104" s="185"/>
      <c r="E104" s="185"/>
      <c r="F104" s="182"/>
      <c r="G104" s="185"/>
      <c r="H104" s="186"/>
      <c r="I104" s="186"/>
      <c r="J104" s="186"/>
      <c r="K104" s="179"/>
      <c r="L104" s="179"/>
      <c r="AD104" s="177"/>
    </row>
    <row r="105" spans="1:30" ht="63.75" customHeight="1" thickTop="1" thickBot="1" x14ac:dyDescent="0.25">
      <c r="A105" s="208"/>
      <c r="B105" s="44" t="s">
        <v>99</v>
      </c>
      <c r="C105" s="185"/>
      <c r="D105" s="185"/>
      <c r="E105" s="185"/>
      <c r="F105" s="184"/>
      <c r="G105" s="185"/>
      <c r="H105" s="186"/>
      <c r="I105" s="186"/>
      <c r="J105" s="186"/>
      <c r="K105" s="180"/>
      <c r="L105" s="180"/>
      <c r="AD105" s="177"/>
    </row>
    <row r="106" spans="1:30" ht="54.75" customHeight="1" thickTop="1" thickBot="1" x14ac:dyDescent="0.25">
      <c r="A106" s="206" t="s">
        <v>29</v>
      </c>
      <c r="B106" s="51" t="s">
        <v>100</v>
      </c>
      <c r="C106" s="185">
        <f>11879860+5800000</f>
        <v>17679860</v>
      </c>
      <c r="D106" s="185"/>
      <c r="E106" s="185">
        <v>296526</v>
      </c>
      <c r="F106" s="182"/>
      <c r="G106" s="185"/>
      <c r="H106" s="186">
        <f>17519656+2200000</f>
        <v>19719656</v>
      </c>
      <c r="I106" s="186"/>
      <c r="J106" s="186">
        <v>387819</v>
      </c>
      <c r="K106" s="179"/>
      <c r="L106" s="179"/>
      <c r="AD106" s="177"/>
    </row>
    <row r="107" spans="1:30" ht="54.75" customHeight="1" thickTop="1" thickBot="1" x14ac:dyDescent="0.25">
      <c r="A107" s="208"/>
      <c r="B107" s="48" t="s">
        <v>101</v>
      </c>
      <c r="C107" s="185"/>
      <c r="D107" s="185"/>
      <c r="E107" s="185"/>
      <c r="F107" s="184"/>
      <c r="G107" s="185"/>
      <c r="H107" s="186"/>
      <c r="I107" s="186"/>
      <c r="J107" s="186"/>
      <c r="K107" s="180"/>
      <c r="L107" s="180"/>
      <c r="AD107" s="177"/>
    </row>
    <row r="108" spans="1:30" ht="45" customHeight="1" thickTop="1" thickBot="1" x14ac:dyDescent="0.25">
      <c r="A108" s="170" t="s">
        <v>10</v>
      </c>
      <c r="B108" s="44" t="s">
        <v>25</v>
      </c>
      <c r="C108" s="70">
        <v>160000</v>
      </c>
      <c r="D108" s="70"/>
      <c r="E108" s="70">
        <v>4197332</v>
      </c>
      <c r="F108" s="70"/>
      <c r="G108" s="70"/>
      <c r="H108" s="118">
        <v>253000</v>
      </c>
      <c r="I108" s="118"/>
      <c r="J108" s="118">
        <v>4853235</v>
      </c>
      <c r="K108" s="118"/>
      <c r="L108" s="118"/>
      <c r="AD108" s="177"/>
    </row>
    <row r="109" spans="1:30" ht="45" customHeight="1" thickTop="1" thickBot="1" x14ac:dyDescent="0.25">
      <c r="A109" s="170"/>
      <c r="B109" s="44" t="s">
        <v>105</v>
      </c>
      <c r="C109" s="70"/>
      <c r="D109" s="70"/>
      <c r="E109" s="70">
        <v>783269</v>
      </c>
      <c r="F109" s="70"/>
      <c r="G109" s="70"/>
      <c r="H109" s="118"/>
      <c r="I109" s="118"/>
      <c r="J109" s="118">
        <v>1096576</v>
      </c>
      <c r="K109" s="118"/>
      <c r="L109" s="118"/>
      <c r="AD109" s="177"/>
    </row>
    <row r="110" spans="1:30" ht="45" customHeight="1" thickTop="1" thickBot="1" x14ac:dyDescent="0.25">
      <c r="A110" s="170"/>
      <c r="B110" s="44" t="s">
        <v>27</v>
      </c>
      <c r="C110" s="70"/>
      <c r="D110" s="70"/>
      <c r="E110" s="70">
        <v>278223</v>
      </c>
      <c r="F110" s="70"/>
      <c r="G110" s="70"/>
      <c r="H110" s="118"/>
      <c r="I110" s="118"/>
      <c r="J110" s="118">
        <v>320993</v>
      </c>
      <c r="K110" s="118"/>
      <c r="L110" s="118"/>
      <c r="AD110" s="177"/>
    </row>
    <row r="111" spans="1:30" ht="21.95" customHeight="1" thickTop="1" thickBot="1" x14ac:dyDescent="0.25">
      <c r="A111" s="114"/>
      <c r="B111" s="112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AD111" s="177"/>
    </row>
    <row r="112" spans="1:30" ht="14.25" thickTop="1" thickBot="1" x14ac:dyDescent="0.25">
      <c r="A112" s="200" t="s">
        <v>104</v>
      </c>
      <c r="B112" s="200"/>
      <c r="C112" s="201" t="s">
        <v>8</v>
      </c>
      <c r="D112" s="202"/>
      <c r="E112" s="202"/>
      <c r="F112" s="202"/>
      <c r="G112" s="202"/>
      <c r="H112" s="202"/>
      <c r="I112" s="202"/>
      <c r="J112" s="202"/>
      <c r="K112" s="202"/>
      <c r="L112" s="203"/>
      <c r="AD112" s="177"/>
    </row>
    <row r="113" spans="1:30" ht="14.25" thickTop="1" thickBot="1" x14ac:dyDescent="0.25">
      <c r="A113" s="200"/>
      <c r="B113" s="200"/>
      <c r="C113" s="204" t="s">
        <v>141</v>
      </c>
      <c r="D113" s="205"/>
      <c r="E113" s="205"/>
      <c r="F113" s="205"/>
      <c r="G113" s="205"/>
      <c r="H113" s="187" t="s">
        <v>142</v>
      </c>
      <c r="I113" s="188"/>
      <c r="J113" s="188"/>
      <c r="K113" s="188"/>
      <c r="L113" s="189"/>
      <c r="AD113" s="177"/>
    </row>
    <row r="114" spans="1:30" ht="39.75" thickTop="1" thickBot="1" x14ac:dyDescent="0.25">
      <c r="A114" s="200"/>
      <c r="B114" s="200"/>
      <c r="C114" s="57" t="s">
        <v>33</v>
      </c>
      <c r="D114" s="57" t="s">
        <v>31</v>
      </c>
      <c r="E114" s="57" t="s">
        <v>87</v>
      </c>
      <c r="F114" s="57" t="s">
        <v>38</v>
      </c>
      <c r="G114" s="57" t="s">
        <v>39</v>
      </c>
      <c r="H114" s="96" t="s">
        <v>33</v>
      </c>
      <c r="I114" s="96" t="s">
        <v>31</v>
      </c>
      <c r="J114" s="96" t="s">
        <v>87</v>
      </c>
      <c r="K114" s="96" t="s">
        <v>38</v>
      </c>
      <c r="L114" s="96" t="s">
        <v>39</v>
      </c>
      <c r="AD114" s="177"/>
    </row>
    <row r="115" spans="1:30" ht="33.6" customHeight="1" thickTop="1" thickBot="1" x14ac:dyDescent="0.25">
      <c r="A115" s="200"/>
      <c r="B115" s="200"/>
      <c r="C115" s="73">
        <f>SUM(C116:C121,C125:C133,C137:C146)</f>
        <v>4879395</v>
      </c>
      <c r="D115" s="73">
        <f t="shared" ref="D115:L115" si="3">SUM(D116:D121,D125:D133,D137:D146)</f>
        <v>32038697</v>
      </c>
      <c r="E115" s="73">
        <f t="shared" si="3"/>
        <v>9484197</v>
      </c>
      <c r="F115" s="73">
        <f t="shared" si="3"/>
        <v>2012860</v>
      </c>
      <c r="G115" s="73">
        <f t="shared" si="3"/>
        <v>127066</v>
      </c>
      <c r="H115" s="73">
        <f t="shared" si="3"/>
        <v>2321000</v>
      </c>
      <c r="I115" s="73">
        <f t="shared" si="3"/>
        <v>32230360</v>
      </c>
      <c r="J115" s="73">
        <f t="shared" si="3"/>
        <v>9360235</v>
      </c>
      <c r="K115" s="73">
        <f t="shared" si="3"/>
        <v>2862380</v>
      </c>
      <c r="L115" s="73">
        <f t="shared" si="3"/>
        <v>100938</v>
      </c>
      <c r="AD115" s="177"/>
    </row>
    <row r="116" spans="1:30" ht="129.94999999999999" customHeight="1" thickTop="1" thickBot="1" x14ac:dyDescent="0.25">
      <c r="A116" s="206" t="s">
        <v>187</v>
      </c>
      <c r="B116" s="48" t="s">
        <v>88</v>
      </c>
      <c r="C116" s="182">
        <v>377602</v>
      </c>
      <c r="D116" s="182">
        <v>2182207</v>
      </c>
      <c r="E116" s="182">
        <v>1476137</v>
      </c>
      <c r="F116" s="182">
        <v>885500</v>
      </c>
      <c r="G116" s="182">
        <v>117066</v>
      </c>
      <c r="H116" s="179">
        <v>314800</v>
      </c>
      <c r="I116" s="179">
        <v>2107051</v>
      </c>
      <c r="J116" s="179">
        <v>1476137</v>
      </c>
      <c r="K116" s="179">
        <v>872500</v>
      </c>
      <c r="L116" s="179">
        <v>100938</v>
      </c>
      <c r="AD116" s="177"/>
    </row>
    <row r="117" spans="1:30" ht="129.94999999999999" customHeight="1" thickTop="1" thickBot="1" x14ac:dyDescent="0.25">
      <c r="A117" s="207"/>
      <c r="B117" s="48" t="s">
        <v>89</v>
      </c>
      <c r="C117" s="183"/>
      <c r="D117" s="183"/>
      <c r="E117" s="183"/>
      <c r="F117" s="183"/>
      <c r="G117" s="183"/>
      <c r="H117" s="181"/>
      <c r="I117" s="181"/>
      <c r="J117" s="181"/>
      <c r="K117" s="181"/>
      <c r="L117" s="181"/>
      <c r="AD117" s="177"/>
    </row>
    <row r="118" spans="1:30" ht="129.94999999999999" customHeight="1" thickTop="1" thickBot="1" x14ac:dyDescent="0.25">
      <c r="A118" s="207"/>
      <c r="B118" s="48" t="s">
        <v>90</v>
      </c>
      <c r="C118" s="183"/>
      <c r="D118" s="183"/>
      <c r="E118" s="183"/>
      <c r="F118" s="183"/>
      <c r="G118" s="183"/>
      <c r="H118" s="181"/>
      <c r="I118" s="181"/>
      <c r="J118" s="181"/>
      <c r="K118" s="181"/>
      <c r="L118" s="181"/>
      <c r="AD118" s="177"/>
    </row>
    <row r="119" spans="1:30" ht="129.94999999999999" customHeight="1" thickTop="1" thickBot="1" x14ac:dyDescent="0.25">
      <c r="A119" s="208"/>
      <c r="B119" s="51" t="s">
        <v>91</v>
      </c>
      <c r="C119" s="184"/>
      <c r="D119" s="184"/>
      <c r="E119" s="184"/>
      <c r="F119" s="184"/>
      <c r="G119" s="184"/>
      <c r="H119" s="180"/>
      <c r="I119" s="180"/>
      <c r="J119" s="180"/>
      <c r="K119" s="180"/>
      <c r="L119" s="180"/>
      <c r="AD119" s="177"/>
    </row>
    <row r="120" spans="1:30" ht="117" customHeight="1" thickTop="1" thickBot="1" x14ac:dyDescent="0.25">
      <c r="A120" s="206" t="s">
        <v>217</v>
      </c>
      <c r="B120" s="69" t="s">
        <v>107</v>
      </c>
      <c r="C120" s="182">
        <f>5090+7000</f>
        <v>12090</v>
      </c>
      <c r="D120" s="182">
        <f>317260+64255</f>
        <v>381515</v>
      </c>
      <c r="E120" s="182">
        <f>314026+143720</f>
        <v>457746</v>
      </c>
      <c r="F120" s="182">
        <v>30000</v>
      </c>
      <c r="G120" s="182"/>
      <c r="H120" s="179">
        <f>34000+7000</f>
        <v>41000</v>
      </c>
      <c r="I120" s="179">
        <f>313920+82099</f>
        <v>396019</v>
      </c>
      <c r="J120" s="179">
        <f>314026+143720</f>
        <v>457746</v>
      </c>
      <c r="K120" s="179">
        <v>30000</v>
      </c>
      <c r="L120" s="179"/>
      <c r="AD120" s="177"/>
    </row>
    <row r="121" spans="1:30" ht="117" customHeight="1" thickTop="1" thickBot="1" x14ac:dyDescent="0.25">
      <c r="A121" s="208"/>
      <c r="B121" s="48" t="s">
        <v>183</v>
      </c>
      <c r="C121" s="184"/>
      <c r="D121" s="184"/>
      <c r="E121" s="184"/>
      <c r="F121" s="184"/>
      <c r="G121" s="184"/>
      <c r="H121" s="180"/>
      <c r="I121" s="180"/>
      <c r="J121" s="180"/>
      <c r="K121" s="180"/>
      <c r="L121" s="180"/>
      <c r="AD121" s="177"/>
    </row>
    <row r="122" spans="1:30" ht="14.25" thickTop="1" thickBot="1" x14ac:dyDescent="0.25">
      <c r="A122" s="209" t="s">
        <v>104</v>
      </c>
      <c r="B122" s="209"/>
      <c r="C122" s="201" t="s">
        <v>8</v>
      </c>
      <c r="D122" s="202"/>
      <c r="E122" s="202"/>
      <c r="F122" s="202"/>
      <c r="G122" s="202"/>
      <c r="H122" s="202"/>
      <c r="I122" s="202"/>
      <c r="J122" s="202"/>
      <c r="K122" s="202"/>
      <c r="L122" s="203"/>
      <c r="AD122" s="177"/>
    </row>
    <row r="123" spans="1:30" ht="14.25" thickTop="1" thickBot="1" x14ac:dyDescent="0.25">
      <c r="A123" s="209"/>
      <c r="B123" s="209"/>
      <c r="C123" s="204" t="s">
        <v>141</v>
      </c>
      <c r="D123" s="205"/>
      <c r="E123" s="205"/>
      <c r="F123" s="205"/>
      <c r="G123" s="205"/>
      <c r="H123" s="187" t="s">
        <v>142</v>
      </c>
      <c r="I123" s="188"/>
      <c r="J123" s="188"/>
      <c r="K123" s="188"/>
      <c r="L123" s="189"/>
      <c r="AD123" s="177"/>
    </row>
    <row r="124" spans="1:30" ht="39.75" thickTop="1" thickBot="1" x14ac:dyDescent="0.25">
      <c r="A124" s="210"/>
      <c r="B124" s="209"/>
      <c r="C124" s="57" t="s">
        <v>33</v>
      </c>
      <c r="D124" s="57" t="s">
        <v>31</v>
      </c>
      <c r="E124" s="57" t="s">
        <v>87</v>
      </c>
      <c r="F124" s="57" t="s">
        <v>38</v>
      </c>
      <c r="G124" s="57" t="s">
        <v>39</v>
      </c>
      <c r="H124" s="96" t="s">
        <v>33</v>
      </c>
      <c r="I124" s="96" t="s">
        <v>31</v>
      </c>
      <c r="J124" s="96" t="s">
        <v>87</v>
      </c>
      <c r="K124" s="96" t="s">
        <v>38</v>
      </c>
      <c r="L124" s="96" t="s">
        <v>39</v>
      </c>
      <c r="AD124" s="177"/>
    </row>
    <row r="125" spans="1:30" ht="71.25" customHeight="1" thickTop="1" thickBot="1" x14ac:dyDescent="0.25">
      <c r="A125" s="206" t="s">
        <v>185</v>
      </c>
      <c r="B125" s="107" t="s">
        <v>109</v>
      </c>
      <c r="C125" s="119"/>
      <c r="D125" s="119">
        <v>15000000</v>
      </c>
      <c r="E125" s="190">
        <v>632350</v>
      </c>
      <c r="F125" s="182"/>
      <c r="G125" s="182"/>
      <c r="H125" s="115"/>
      <c r="I125" s="116">
        <v>15000000</v>
      </c>
      <c r="J125" s="186">
        <v>632350</v>
      </c>
      <c r="K125" s="179"/>
      <c r="L125" s="179"/>
      <c r="AD125" s="177"/>
    </row>
    <row r="126" spans="1:30" ht="71.25" customHeight="1" thickTop="1" thickBot="1" x14ac:dyDescent="0.25">
      <c r="A126" s="208"/>
      <c r="B126" s="108" t="s">
        <v>134</v>
      </c>
      <c r="C126" s="119">
        <v>1090</v>
      </c>
      <c r="D126" s="119">
        <v>174430</v>
      </c>
      <c r="E126" s="190"/>
      <c r="F126" s="184"/>
      <c r="G126" s="184"/>
      <c r="H126" s="116">
        <v>8800</v>
      </c>
      <c r="I126" s="116">
        <v>417000</v>
      </c>
      <c r="J126" s="186"/>
      <c r="K126" s="181"/>
      <c r="L126" s="181"/>
      <c r="AD126" s="177"/>
    </row>
    <row r="127" spans="1:30" ht="115.5" customHeight="1" thickTop="1" thickBot="1" x14ac:dyDescent="0.25">
      <c r="A127" s="117" t="s">
        <v>47</v>
      </c>
      <c r="B127" s="87" t="s">
        <v>92</v>
      </c>
      <c r="C127" s="119">
        <v>4000</v>
      </c>
      <c r="D127" s="119">
        <v>335400</v>
      </c>
      <c r="E127" s="119">
        <v>392551</v>
      </c>
      <c r="F127" s="119"/>
      <c r="G127" s="119"/>
      <c r="H127" s="116">
        <v>4000</v>
      </c>
      <c r="I127" s="116">
        <v>592000</v>
      </c>
      <c r="J127" s="116">
        <v>392551</v>
      </c>
      <c r="K127" s="116"/>
      <c r="L127" s="116"/>
      <c r="AD127" s="177"/>
    </row>
    <row r="128" spans="1:30" ht="115.5" customHeight="1" thickTop="1" thickBot="1" x14ac:dyDescent="0.25">
      <c r="A128" s="173" t="s">
        <v>131</v>
      </c>
      <c r="B128" s="44" t="s">
        <v>93</v>
      </c>
      <c r="C128" s="172">
        <v>377000</v>
      </c>
      <c r="D128" s="172">
        <v>4497405</v>
      </c>
      <c r="E128" s="172">
        <v>705544</v>
      </c>
      <c r="F128" s="172">
        <v>520000</v>
      </c>
      <c r="G128" s="172"/>
      <c r="H128" s="166">
        <v>377000</v>
      </c>
      <c r="I128" s="166">
        <v>4502460</v>
      </c>
      <c r="J128" s="166">
        <v>705544</v>
      </c>
      <c r="K128" s="166">
        <v>540000</v>
      </c>
      <c r="L128" s="166"/>
      <c r="AD128" s="177"/>
    </row>
    <row r="129" spans="1:30" ht="116.25" customHeight="1" thickTop="1" thickBot="1" x14ac:dyDescent="0.25">
      <c r="A129" s="117" t="s">
        <v>56</v>
      </c>
      <c r="B129" s="48" t="s">
        <v>94</v>
      </c>
      <c r="C129" s="119">
        <v>21400</v>
      </c>
      <c r="D129" s="119">
        <v>313210</v>
      </c>
      <c r="E129" s="119">
        <v>210512</v>
      </c>
      <c r="F129" s="119"/>
      <c r="G129" s="119">
        <v>10000</v>
      </c>
      <c r="H129" s="116">
        <v>16800</v>
      </c>
      <c r="I129" s="116">
        <v>292200</v>
      </c>
      <c r="J129" s="116">
        <v>210512</v>
      </c>
      <c r="K129" s="116"/>
      <c r="L129" s="116"/>
      <c r="AD129" s="177"/>
    </row>
    <row r="130" spans="1:30" ht="59.25" customHeight="1" thickTop="1" thickBot="1" x14ac:dyDescent="0.25">
      <c r="A130" s="206" t="s">
        <v>48</v>
      </c>
      <c r="B130" s="108" t="s">
        <v>51</v>
      </c>
      <c r="C130" s="119"/>
      <c r="D130" s="119">
        <v>8186000</v>
      </c>
      <c r="E130" s="185">
        <v>275357</v>
      </c>
      <c r="F130" s="182"/>
      <c r="G130" s="182"/>
      <c r="H130" s="116"/>
      <c r="I130" s="116">
        <v>7985400</v>
      </c>
      <c r="J130" s="186">
        <v>275357</v>
      </c>
      <c r="K130" s="186"/>
      <c r="L130" s="179"/>
      <c r="AD130" s="177"/>
    </row>
    <row r="131" spans="1:30" ht="59.25" customHeight="1" thickTop="1" thickBot="1" x14ac:dyDescent="0.25">
      <c r="A131" s="207"/>
      <c r="B131" s="108" t="s">
        <v>134</v>
      </c>
      <c r="C131" s="119">
        <v>113500</v>
      </c>
      <c r="D131" s="119">
        <v>271000</v>
      </c>
      <c r="E131" s="185"/>
      <c r="F131" s="183"/>
      <c r="G131" s="183"/>
      <c r="H131" s="116">
        <v>108000</v>
      </c>
      <c r="I131" s="116">
        <v>256000</v>
      </c>
      <c r="J131" s="186"/>
      <c r="K131" s="186"/>
      <c r="L131" s="181"/>
      <c r="AD131" s="177"/>
    </row>
    <row r="132" spans="1:30" ht="59.25" customHeight="1" thickTop="1" thickBot="1" x14ac:dyDescent="0.25">
      <c r="A132" s="208"/>
      <c r="B132" s="108" t="s">
        <v>34</v>
      </c>
      <c r="C132" s="119"/>
      <c r="D132" s="119">
        <v>273470</v>
      </c>
      <c r="E132" s="185"/>
      <c r="F132" s="184"/>
      <c r="G132" s="184"/>
      <c r="H132" s="116"/>
      <c r="I132" s="116">
        <v>273470</v>
      </c>
      <c r="J132" s="186"/>
      <c r="K132" s="186"/>
      <c r="L132" s="180"/>
      <c r="AD132" s="177"/>
    </row>
    <row r="133" spans="1:30" ht="115.5" customHeight="1" thickTop="1" thickBot="1" x14ac:dyDescent="0.25">
      <c r="A133" s="117" t="s">
        <v>57</v>
      </c>
      <c r="B133" s="87" t="s">
        <v>95</v>
      </c>
      <c r="C133" s="119">
        <v>19100</v>
      </c>
      <c r="D133" s="119">
        <v>378500</v>
      </c>
      <c r="E133" s="119">
        <v>94134</v>
      </c>
      <c r="F133" s="119"/>
      <c r="G133" s="119"/>
      <c r="H133" s="116">
        <v>4000</v>
      </c>
      <c r="I133" s="116">
        <v>373300</v>
      </c>
      <c r="J133" s="116">
        <v>94134</v>
      </c>
      <c r="K133" s="116"/>
      <c r="L133" s="116"/>
      <c r="AD133" s="177"/>
    </row>
    <row r="134" spans="1:30" ht="14.25" thickTop="1" thickBot="1" x14ac:dyDescent="0.25">
      <c r="A134" s="209" t="s">
        <v>104</v>
      </c>
      <c r="B134" s="209"/>
      <c r="C134" s="201" t="s">
        <v>8</v>
      </c>
      <c r="D134" s="202"/>
      <c r="E134" s="202"/>
      <c r="F134" s="202"/>
      <c r="G134" s="202"/>
      <c r="H134" s="202"/>
      <c r="I134" s="202"/>
      <c r="J134" s="202"/>
      <c r="K134" s="202"/>
      <c r="L134" s="203"/>
      <c r="AD134" s="177"/>
    </row>
    <row r="135" spans="1:30" ht="14.25" thickTop="1" thickBot="1" x14ac:dyDescent="0.25">
      <c r="A135" s="209"/>
      <c r="B135" s="209"/>
      <c r="C135" s="204" t="s">
        <v>141</v>
      </c>
      <c r="D135" s="205"/>
      <c r="E135" s="205"/>
      <c r="F135" s="205"/>
      <c r="G135" s="205"/>
      <c r="H135" s="187" t="s">
        <v>142</v>
      </c>
      <c r="I135" s="188"/>
      <c r="J135" s="188"/>
      <c r="K135" s="188"/>
      <c r="L135" s="189"/>
      <c r="AD135" s="177"/>
    </row>
    <row r="136" spans="1:30" ht="39.75" thickTop="1" thickBot="1" x14ac:dyDescent="0.25">
      <c r="A136" s="209"/>
      <c r="B136" s="209"/>
      <c r="C136" s="57" t="s">
        <v>33</v>
      </c>
      <c r="D136" s="57" t="s">
        <v>31</v>
      </c>
      <c r="E136" s="57" t="s">
        <v>87</v>
      </c>
      <c r="F136" s="57" t="s">
        <v>38</v>
      </c>
      <c r="G136" s="57" t="s">
        <v>39</v>
      </c>
      <c r="H136" s="96" t="s">
        <v>33</v>
      </c>
      <c r="I136" s="96" t="s">
        <v>31</v>
      </c>
      <c r="J136" s="96" t="s">
        <v>87</v>
      </c>
      <c r="K136" s="96" t="s">
        <v>38</v>
      </c>
      <c r="L136" s="96" t="s">
        <v>39</v>
      </c>
      <c r="AD136" s="177"/>
    </row>
    <row r="137" spans="1:30" ht="67.5" customHeight="1" thickTop="1" thickBot="1" x14ac:dyDescent="0.25">
      <c r="A137" s="213" t="s">
        <v>86</v>
      </c>
      <c r="B137" s="44" t="s">
        <v>96</v>
      </c>
      <c r="C137" s="182"/>
      <c r="D137" s="182">
        <v>19580</v>
      </c>
      <c r="E137" s="182">
        <v>87750</v>
      </c>
      <c r="F137" s="182"/>
      <c r="G137" s="182"/>
      <c r="H137" s="179"/>
      <c r="I137" s="179">
        <v>21560</v>
      </c>
      <c r="J137" s="179">
        <v>87750</v>
      </c>
      <c r="K137" s="179"/>
      <c r="L137" s="179"/>
      <c r="AD137" s="177"/>
    </row>
    <row r="138" spans="1:30" ht="67.5" customHeight="1" thickTop="1" thickBot="1" x14ac:dyDescent="0.25">
      <c r="A138" s="214"/>
      <c r="B138" s="44" t="s">
        <v>97</v>
      </c>
      <c r="C138" s="184"/>
      <c r="D138" s="184"/>
      <c r="E138" s="184"/>
      <c r="F138" s="184"/>
      <c r="G138" s="184"/>
      <c r="H138" s="180"/>
      <c r="I138" s="180"/>
      <c r="J138" s="180"/>
      <c r="K138" s="180"/>
      <c r="L138" s="180"/>
      <c r="AD138" s="177"/>
    </row>
    <row r="139" spans="1:30" ht="128.25" customHeight="1" thickTop="1" thickBot="1" x14ac:dyDescent="0.25">
      <c r="A139" s="117" t="s">
        <v>132</v>
      </c>
      <c r="B139" s="44" t="s">
        <v>184</v>
      </c>
      <c r="C139" s="70"/>
      <c r="D139" s="70">
        <v>25980</v>
      </c>
      <c r="E139" s="70">
        <v>235113</v>
      </c>
      <c r="F139" s="70"/>
      <c r="G139" s="70"/>
      <c r="H139" s="118"/>
      <c r="I139" s="118">
        <v>13900</v>
      </c>
      <c r="J139" s="118">
        <v>235113</v>
      </c>
      <c r="K139" s="118"/>
      <c r="L139" s="118"/>
      <c r="AD139" s="177"/>
    </row>
    <row r="140" spans="1:30" ht="63.75" customHeight="1" thickTop="1" thickBot="1" x14ac:dyDescent="0.25">
      <c r="A140" s="206" t="s">
        <v>55</v>
      </c>
      <c r="B140" s="44" t="s">
        <v>98</v>
      </c>
      <c r="C140" s="185"/>
      <c r="D140" s="185"/>
      <c r="E140" s="185"/>
      <c r="F140" s="182"/>
      <c r="G140" s="185"/>
      <c r="H140" s="186"/>
      <c r="I140" s="186"/>
      <c r="J140" s="186"/>
      <c r="K140" s="179"/>
      <c r="L140" s="179"/>
      <c r="AD140" s="177"/>
    </row>
    <row r="141" spans="1:30" ht="63.75" customHeight="1" thickTop="1" thickBot="1" x14ac:dyDescent="0.25">
      <c r="A141" s="208"/>
      <c r="B141" s="44" t="s">
        <v>99</v>
      </c>
      <c r="C141" s="185"/>
      <c r="D141" s="185"/>
      <c r="E141" s="185"/>
      <c r="F141" s="184"/>
      <c r="G141" s="185"/>
      <c r="H141" s="186"/>
      <c r="I141" s="186"/>
      <c r="J141" s="186"/>
      <c r="K141" s="180"/>
      <c r="L141" s="180"/>
      <c r="AD141" s="177"/>
    </row>
    <row r="142" spans="1:30" ht="54.75" customHeight="1" thickTop="1" thickBot="1" x14ac:dyDescent="0.25">
      <c r="A142" s="206" t="s">
        <v>29</v>
      </c>
      <c r="B142" s="51" t="s">
        <v>100</v>
      </c>
      <c r="C142" s="185">
        <f>17031000-9644560-4945327+150000</f>
        <v>2591113</v>
      </c>
      <c r="D142" s="185"/>
      <c r="E142" s="185">
        <v>123962</v>
      </c>
      <c r="F142" s="182"/>
      <c r="G142" s="185"/>
      <c r="H142" s="186"/>
      <c r="I142" s="186"/>
      <c r="J142" s="186"/>
      <c r="K142" s="179"/>
      <c r="L142" s="179"/>
      <c r="AD142" s="177"/>
    </row>
    <row r="143" spans="1:30" ht="54.75" customHeight="1" thickTop="1" thickBot="1" x14ac:dyDescent="0.25">
      <c r="A143" s="208"/>
      <c r="B143" s="48" t="s">
        <v>101</v>
      </c>
      <c r="C143" s="185"/>
      <c r="D143" s="185"/>
      <c r="E143" s="185"/>
      <c r="F143" s="184"/>
      <c r="G143" s="185"/>
      <c r="H143" s="186"/>
      <c r="I143" s="186"/>
      <c r="J143" s="186"/>
      <c r="K143" s="180"/>
      <c r="L143" s="180"/>
      <c r="AD143" s="177"/>
    </row>
    <row r="144" spans="1:30" ht="45" customHeight="1" thickTop="1" thickBot="1" x14ac:dyDescent="0.25">
      <c r="A144" s="170" t="s">
        <v>10</v>
      </c>
      <c r="B144" s="44" t="s">
        <v>25</v>
      </c>
      <c r="C144" s="70">
        <v>1362500</v>
      </c>
      <c r="D144" s="70"/>
      <c r="E144" s="70">
        <v>3760063</v>
      </c>
      <c r="F144" s="70">
        <v>577360</v>
      </c>
      <c r="G144" s="70"/>
      <c r="H144" s="118">
        <v>1446600</v>
      </c>
      <c r="I144" s="118"/>
      <c r="J144" s="118">
        <v>3760063</v>
      </c>
      <c r="K144" s="118">
        <v>1419880</v>
      </c>
      <c r="L144" s="118"/>
      <c r="AD144" s="177"/>
    </row>
    <row r="145" spans="1:30" ht="45" customHeight="1" thickTop="1" thickBot="1" x14ac:dyDescent="0.25">
      <c r="A145" s="169"/>
      <c r="B145" s="44" t="s">
        <v>105</v>
      </c>
      <c r="C145" s="70"/>
      <c r="D145" s="70"/>
      <c r="E145" s="70">
        <v>783269</v>
      </c>
      <c r="F145" s="70"/>
      <c r="G145" s="70"/>
      <c r="H145" s="118"/>
      <c r="I145" s="118"/>
      <c r="J145" s="118">
        <v>783269</v>
      </c>
      <c r="K145" s="118"/>
      <c r="L145" s="118"/>
      <c r="AD145" s="177"/>
    </row>
    <row r="146" spans="1:30" ht="45" customHeight="1" thickTop="1" thickBot="1" x14ac:dyDescent="0.25">
      <c r="A146" s="169"/>
      <c r="B146" s="44" t="s">
        <v>27</v>
      </c>
      <c r="C146" s="70"/>
      <c r="D146" s="70"/>
      <c r="E146" s="70">
        <v>249709</v>
      </c>
      <c r="F146" s="70"/>
      <c r="G146" s="70"/>
      <c r="H146" s="118"/>
      <c r="I146" s="118"/>
      <c r="J146" s="118">
        <v>249709</v>
      </c>
      <c r="K146" s="118"/>
      <c r="L146" s="118"/>
      <c r="AD146" s="177"/>
    </row>
    <row r="147" spans="1:30" ht="21.95" customHeight="1" thickTop="1" thickBot="1" x14ac:dyDescent="0.25">
      <c r="A147" s="114"/>
      <c r="B147" s="112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AD147" s="177"/>
    </row>
    <row r="148" spans="1:30" ht="14.25" thickTop="1" thickBot="1" x14ac:dyDescent="0.25">
      <c r="A148" s="200" t="s">
        <v>104</v>
      </c>
      <c r="B148" s="200"/>
      <c r="C148" s="201" t="s">
        <v>8</v>
      </c>
      <c r="D148" s="202"/>
      <c r="E148" s="202"/>
      <c r="F148" s="202"/>
      <c r="G148" s="202"/>
      <c r="H148" s="202"/>
      <c r="I148" s="202"/>
      <c r="J148" s="202"/>
      <c r="K148" s="202"/>
      <c r="L148" s="203"/>
      <c r="AD148" s="177"/>
    </row>
    <row r="149" spans="1:30" ht="14.25" thickTop="1" thickBot="1" x14ac:dyDescent="0.25">
      <c r="A149" s="200"/>
      <c r="B149" s="200"/>
      <c r="C149" s="204" t="s">
        <v>143</v>
      </c>
      <c r="D149" s="205"/>
      <c r="E149" s="205"/>
      <c r="F149" s="205"/>
      <c r="G149" s="205"/>
      <c r="H149" s="187" t="s">
        <v>144</v>
      </c>
      <c r="I149" s="188"/>
      <c r="J149" s="188"/>
      <c r="K149" s="188"/>
      <c r="L149" s="189"/>
      <c r="AD149" s="177"/>
    </row>
    <row r="150" spans="1:30" ht="39.75" thickTop="1" thickBot="1" x14ac:dyDescent="0.25">
      <c r="A150" s="200"/>
      <c r="B150" s="200"/>
      <c r="C150" s="57" t="s">
        <v>33</v>
      </c>
      <c r="D150" s="57" t="s">
        <v>31</v>
      </c>
      <c r="E150" s="57" t="s">
        <v>87</v>
      </c>
      <c r="F150" s="57" t="s">
        <v>38</v>
      </c>
      <c r="G150" s="57" t="s">
        <v>39</v>
      </c>
      <c r="H150" s="96" t="s">
        <v>33</v>
      </c>
      <c r="I150" s="96" t="s">
        <v>31</v>
      </c>
      <c r="J150" s="96" t="s">
        <v>87</v>
      </c>
      <c r="K150" s="96" t="s">
        <v>38</v>
      </c>
      <c r="L150" s="96" t="s">
        <v>39</v>
      </c>
      <c r="AD150" s="177"/>
    </row>
    <row r="151" spans="1:30" ht="17.25" thickTop="1" thickBot="1" x14ac:dyDescent="0.25">
      <c r="A151" s="200"/>
      <c r="B151" s="200"/>
      <c r="C151" s="73">
        <f>SUM(C152:C157,C161:C169,C173:C182)</f>
        <v>2023158</v>
      </c>
      <c r="D151" s="73">
        <f t="shared" ref="D151:L151" si="4">SUM(D152:D157,D161:D169,D173:D182)</f>
        <v>36933186</v>
      </c>
      <c r="E151" s="73">
        <f t="shared" si="4"/>
        <v>9860768</v>
      </c>
      <c r="F151" s="73">
        <f t="shared" si="4"/>
        <v>1820000</v>
      </c>
      <c r="G151" s="73">
        <f t="shared" si="4"/>
        <v>0</v>
      </c>
      <c r="H151" s="73">
        <f t="shared" si="4"/>
        <v>2045620</v>
      </c>
      <c r="I151" s="73">
        <f t="shared" si="4"/>
        <v>33894483</v>
      </c>
      <c r="J151" s="73">
        <f t="shared" si="4"/>
        <v>10409254</v>
      </c>
      <c r="K151" s="73">
        <f t="shared" si="4"/>
        <v>4532344</v>
      </c>
      <c r="L151" s="73">
        <f t="shared" si="4"/>
        <v>2368437</v>
      </c>
      <c r="AD151" s="177"/>
    </row>
    <row r="152" spans="1:30" ht="129.94999999999999" customHeight="1" thickTop="1" thickBot="1" x14ac:dyDescent="0.25">
      <c r="A152" s="206" t="s">
        <v>187</v>
      </c>
      <c r="B152" s="48" t="s">
        <v>88</v>
      </c>
      <c r="C152" s="182">
        <v>319538</v>
      </c>
      <c r="D152" s="182">
        <v>2260231</v>
      </c>
      <c r="E152" s="182">
        <v>1561358</v>
      </c>
      <c r="F152" s="182">
        <v>700000</v>
      </c>
      <c r="G152" s="182"/>
      <c r="H152" s="179">
        <v>339100</v>
      </c>
      <c r="I152" s="179">
        <v>2873713</v>
      </c>
      <c r="J152" s="179">
        <v>2093868</v>
      </c>
      <c r="K152" s="179">
        <v>3502344</v>
      </c>
      <c r="L152" s="179">
        <v>2368437</v>
      </c>
      <c r="AD152" s="177"/>
    </row>
    <row r="153" spans="1:30" ht="129.94999999999999" customHeight="1" thickTop="1" thickBot="1" x14ac:dyDescent="0.25">
      <c r="A153" s="207"/>
      <c r="B153" s="48" t="s">
        <v>89</v>
      </c>
      <c r="C153" s="183"/>
      <c r="D153" s="183"/>
      <c r="E153" s="183"/>
      <c r="F153" s="183"/>
      <c r="G153" s="183"/>
      <c r="H153" s="181"/>
      <c r="I153" s="181"/>
      <c r="J153" s="181"/>
      <c r="K153" s="181"/>
      <c r="L153" s="181"/>
      <c r="AD153" s="177"/>
    </row>
    <row r="154" spans="1:30" ht="129.94999999999999" customHeight="1" thickTop="1" thickBot="1" x14ac:dyDescent="0.25">
      <c r="A154" s="207"/>
      <c r="B154" s="48" t="s">
        <v>90</v>
      </c>
      <c r="C154" s="183"/>
      <c r="D154" s="183"/>
      <c r="E154" s="183"/>
      <c r="F154" s="183"/>
      <c r="G154" s="183"/>
      <c r="H154" s="181"/>
      <c r="I154" s="181"/>
      <c r="J154" s="181"/>
      <c r="K154" s="181"/>
      <c r="L154" s="181"/>
      <c r="AD154" s="177"/>
    </row>
    <row r="155" spans="1:30" ht="129.94999999999999" customHeight="1" thickTop="1" thickBot="1" x14ac:dyDescent="0.25">
      <c r="A155" s="208"/>
      <c r="B155" s="51" t="s">
        <v>91</v>
      </c>
      <c r="C155" s="184"/>
      <c r="D155" s="184"/>
      <c r="E155" s="184"/>
      <c r="F155" s="184"/>
      <c r="G155" s="184"/>
      <c r="H155" s="180"/>
      <c r="I155" s="180"/>
      <c r="J155" s="180"/>
      <c r="K155" s="180"/>
      <c r="L155" s="180"/>
      <c r="AD155" s="177"/>
    </row>
    <row r="156" spans="1:30" ht="116.25" customHeight="1" thickTop="1" thickBot="1" x14ac:dyDescent="0.25">
      <c r="A156" s="206" t="s">
        <v>217</v>
      </c>
      <c r="B156" s="69" t="s">
        <v>107</v>
      </c>
      <c r="C156" s="182">
        <f>4000+7000</f>
        <v>11000</v>
      </c>
      <c r="D156" s="182">
        <f>348300+64695</f>
        <v>412995</v>
      </c>
      <c r="E156" s="182">
        <f>332195+152056</f>
        <v>484251</v>
      </c>
      <c r="F156" s="182">
        <v>30000</v>
      </c>
      <c r="G156" s="182"/>
      <c r="H156" s="179">
        <f>109500+7000</f>
        <v>116500</v>
      </c>
      <c r="I156" s="179">
        <f>351270+70240</f>
        <v>421510</v>
      </c>
      <c r="J156" s="179">
        <f>332195+152056</f>
        <v>484251</v>
      </c>
      <c r="K156" s="179">
        <v>30000</v>
      </c>
      <c r="L156" s="179"/>
      <c r="AD156" s="177"/>
    </row>
    <row r="157" spans="1:30" ht="116.25" customHeight="1" thickTop="1" thickBot="1" x14ac:dyDescent="0.25">
      <c r="A157" s="208"/>
      <c r="B157" s="48" t="s">
        <v>183</v>
      </c>
      <c r="C157" s="184"/>
      <c r="D157" s="184"/>
      <c r="E157" s="184"/>
      <c r="F157" s="184"/>
      <c r="G157" s="184"/>
      <c r="H157" s="180"/>
      <c r="I157" s="180"/>
      <c r="J157" s="180"/>
      <c r="K157" s="180"/>
      <c r="L157" s="180"/>
      <c r="AD157" s="177"/>
    </row>
    <row r="158" spans="1:30" ht="14.25" thickTop="1" thickBot="1" x14ac:dyDescent="0.25">
      <c r="A158" s="209" t="s">
        <v>104</v>
      </c>
      <c r="B158" s="209"/>
      <c r="C158" s="201" t="s">
        <v>8</v>
      </c>
      <c r="D158" s="202"/>
      <c r="E158" s="202"/>
      <c r="F158" s="202"/>
      <c r="G158" s="202"/>
      <c r="H158" s="202"/>
      <c r="I158" s="202"/>
      <c r="J158" s="202"/>
      <c r="K158" s="202"/>
      <c r="L158" s="203"/>
      <c r="AD158" s="177"/>
    </row>
    <row r="159" spans="1:30" ht="14.25" thickTop="1" thickBot="1" x14ac:dyDescent="0.25">
      <c r="A159" s="209"/>
      <c r="B159" s="209"/>
      <c r="C159" s="204" t="s">
        <v>143</v>
      </c>
      <c r="D159" s="205"/>
      <c r="E159" s="205"/>
      <c r="F159" s="205"/>
      <c r="G159" s="205"/>
      <c r="H159" s="187" t="s">
        <v>144</v>
      </c>
      <c r="I159" s="188"/>
      <c r="J159" s="188"/>
      <c r="K159" s="188"/>
      <c r="L159" s="189"/>
      <c r="AD159" s="177"/>
    </row>
    <row r="160" spans="1:30" ht="39.75" thickTop="1" thickBot="1" x14ac:dyDescent="0.25">
      <c r="A160" s="210"/>
      <c r="B160" s="209"/>
      <c r="C160" s="57" t="s">
        <v>33</v>
      </c>
      <c r="D160" s="57" t="s">
        <v>31</v>
      </c>
      <c r="E160" s="57" t="s">
        <v>87</v>
      </c>
      <c r="F160" s="57" t="s">
        <v>38</v>
      </c>
      <c r="G160" s="57" t="s">
        <v>39</v>
      </c>
      <c r="H160" s="96" t="s">
        <v>33</v>
      </c>
      <c r="I160" s="96" t="s">
        <v>31</v>
      </c>
      <c r="J160" s="96" t="s">
        <v>87</v>
      </c>
      <c r="K160" s="96" t="s">
        <v>38</v>
      </c>
      <c r="L160" s="96" t="s">
        <v>39</v>
      </c>
      <c r="AD160" s="177"/>
    </row>
    <row r="161" spans="1:30" ht="71.25" customHeight="1" thickTop="1" thickBot="1" x14ac:dyDescent="0.25">
      <c r="A161" s="206" t="s">
        <v>185</v>
      </c>
      <c r="B161" s="107" t="s">
        <v>109</v>
      </c>
      <c r="C161" s="119"/>
      <c r="D161" s="119">
        <v>15000000</v>
      </c>
      <c r="E161" s="190">
        <v>669152</v>
      </c>
      <c r="F161" s="182"/>
      <c r="G161" s="182"/>
      <c r="H161" s="115"/>
      <c r="I161" s="116">
        <v>15000000</v>
      </c>
      <c r="J161" s="186">
        <v>669152</v>
      </c>
      <c r="K161" s="179"/>
      <c r="L161" s="179"/>
      <c r="AD161" s="177"/>
    </row>
    <row r="162" spans="1:30" ht="71.25" customHeight="1" thickTop="1" thickBot="1" x14ac:dyDescent="0.25">
      <c r="A162" s="208"/>
      <c r="B162" s="108" t="s">
        <v>134</v>
      </c>
      <c r="C162" s="119"/>
      <c r="D162" s="119">
        <v>2896800</v>
      </c>
      <c r="E162" s="190"/>
      <c r="F162" s="184"/>
      <c r="G162" s="184"/>
      <c r="H162" s="116"/>
      <c r="I162" s="116">
        <v>174440</v>
      </c>
      <c r="J162" s="186"/>
      <c r="K162" s="181"/>
      <c r="L162" s="181"/>
      <c r="AD162" s="177"/>
    </row>
    <row r="163" spans="1:30" ht="115.5" customHeight="1" thickTop="1" thickBot="1" x14ac:dyDescent="0.25">
      <c r="A163" s="117" t="s">
        <v>47</v>
      </c>
      <c r="B163" s="87" t="s">
        <v>92</v>
      </c>
      <c r="C163" s="119">
        <v>4000</v>
      </c>
      <c r="D163" s="119">
        <v>535800</v>
      </c>
      <c r="E163" s="119">
        <v>415436</v>
      </c>
      <c r="F163" s="119"/>
      <c r="G163" s="119"/>
      <c r="H163" s="116">
        <v>4000</v>
      </c>
      <c r="I163" s="116">
        <v>539400</v>
      </c>
      <c r="J163" s="116">
        <v>415436</v>
      </c>
      <c r="K163" s="116"/>
      <c r="L163" s="116"/>
      <c r="AD163" s="177"/>
    </row>
    <row r="164" spans="1:30" ht="115.5" customHeight="1" thickTop="1" thickBot="1" x14ac:dyDescent="0.25">
      <c r="A164" s="173" t="s">
        <v>131</v>
      </c>
      <c r="B164" s="44" t="s">
        <v>93</v>
      </c>
      <c r="C164" s="172">
        <v>402000</v>
      </c>
      <c r="D164" s="172">
        <v>4658000</v>
      </c>
      <c r="E164" s="172">
        <v>746273</v>
      </c>
      <c r="F164" s="172">
        <v>590000</v>
      </c>
      <c r="G164" s="172"/>
      <c r="H164" s="166">
        <v>377000</v>
      </c>
      <c r="I164" s="166">
        <v>4643590</v>
      </c>
      <c r="J164" s="166">
        <v>746273</v>
      </c>
      <c r="K164" s="166">
        <v>500000</v>
      </c>
      <c r="L164" s="166"/>
      <c r="AD164" s="177"/>
    </row>
    <row r="165" spans="1:30" ht="115.5" customHeight="1" thickTop="1" thickBot="1" x14ac:dyDescent="0.25">
      <c r="A165" s="117" t="s">
        <v>56</v>
      </c>
      <c r="B165" s="48" t="s">
        <v>94</v>
      </c>
      <c r="C165" s="119">
        <v>16800</v>
      </c>
      <c r="D165" s="119">
        <v>282480</v>
      </c>
      <c r="E165" s="119">
        <v>222585</v>
      </c>
      <c r="F165" s="119"/>
      <c r="G165" s="119"/>
      <c r="H165" s="116">
        <v>16800</v>
      </c>
      <c r="I165" s="116">
        <v>286870</v>
      </c>
      <c r="J165" s="116">
        <v>222585</v>
      </c>
      <c r="K165" s="116"/>
      <c r="L165" s="116"/>
      <c r="AD165" s="177"/>
    </row>
    <row r="166" spans="1:30" ht="51" customHeight="1" thickTop="1" thickBot="1" x14ac:dyDescent="0.25">
      <c r="A166" s="206" t="s">
        <v>48</v>
      </c>
      <c r="B166" s="108" t="s">
        <v>51</v>
      </c>
      <c r="C166" s="119"/>
      <c r="D166" s="119">
        <v>9310800</v>
      </c>
      <c r="E166" s="185">
        <v>291123</v>
      </c>
      <c r="F166" s="182"/>
      <c r="G166" s="182"/>
      <c r="H166" s="116"/>
      <c r="I166" s="116">
        <v>8994700</v>
      </c>
      <c r="J166" s="186">
        <v>291123</v>
      </c>
      <c r="K166" s="186"/>
      <c r="L166" s="179"/>
      <c r="AD166" s="177"/>
    </row>
    <row r="167" spans="1:30" ht="51" customHeight="1" thickTop="1" thickBot="1" x14ac:dyDescent="0.25">
      <c r="A167" s="207"/>
      <c r="B167" s="108" t="s">
        <v>134</v>
      </c>
      <c r="C167" s="119">
        <v>108000</v>
      </c>
      <c r="D167" s="119">
        <v>250000</v>
      </c>
      <c r="E167" s="185"/>
      <c r="F167" s="183"/>
      <c r="G167" s="183"/>
      <c r="H167" s="116">
        <v>109000</v>
      </c>
      <c r="I167" s="116">
        <v>258200</v>
      </c>
      <c r="J167" s="186"/>
      <c r="K167" s="186"/>
      <c r="L167" s="181"/>
      <c r="AD167" s="177"/>
    </row>
    <row r="168" spans="1:30" ht="51" customHeight="1" thickTop="1" thickBot="1" x14ac:dyDescent="0.25">
      <c r="A168" s="208"/>
      <c r="B168" s="108" t="s">
        <v>34</v>
      </c>
      <c r="C168" s="119"/>
      <c r="D168" s="119">
        <v>278680</v>
      </c>
      <c r="E168" s="185"/>
      <c r="F168" s="184"/>
      <c r="G168" s="184"/>
      <c r="H168" s="116"/>
      <c r="I168" s="116">
        <v>278680</v>
      </c>
      <c r="J168" s="186"/>
      <c r="K168" s="186"/>
      <c r="L168" s="180"/>
      <c r="AD168" s="177"/>
    </row>
    <row r="169" spans="1:30" ht="116.25" customHeight="1" thickTop="1" thickBot="1" x14ac:dyDescent="0.25">
      <c r="A169" s="117" t="s">
        <v>57</v>
      </c>
      <c r="B169" s="87" t="s">
        <v>95</v>
      </c>
      <c r="C169" s="119">
        <v>14000</v>
      </c>
      <c r="D169" s="119">
        <v>376180</v>
      </c>
      <c r="E169" s="119">
        <v>99551</v>
      </c>
      <c r="F169" s="119"/>
      <c r="G169" s="119"/>
      <c r="H169" s="116">
        <v>20800</v>
      </c>
      <c r="I169" s="116">
        <v>390350</v>
      </c>
      <c r="J169" s="116">
        <v>99551</v>
      </c>
      <c r="K169" s="116"/>
      <c r="L169" s="116"/>
      <c r="AD169" s="177"/>
    </row>
    <row r="170" spans="1:30" ht="14.25" thickTop="1" thickBot="1" x14ac:dyDescent="0.25">
      <c r="A170" s="209" t="s">
        <v>104</v>
      </c>
      <c r="B170" s="209"/>
      <c r="C170" s="201" t="s">
        <v>8</v>
      </c>
      <c r="D170" s="202"/>
      <c r="E170" s="202"/>
      <c r="F170" s="202"/>
      <c r="G170" s="202"/>
      <c r="H170" s="202"/>
      <c r="I170" s="202"/>
      <c r="J170" s="202"/>
      <c r="K170" s="202"/>
      <c r="L170" s="203"/>
      <c r="AD170" s="177"/>
    </row>
    <row r="171" spans="1:30" ht="14.25" thickTop="1" thickBot="1" x14ac:dyDescent="0.25">
      <c r="A171" s="209"/>
      <c r="B171" s="209"/>
      <c r="C171" s="204" t="s">
        <v>143</v>
      </c>
      <c r="D171" s="205"/>
      <c r="E171" s="205"/>
      <c r="F171" s="205"/>
      <c r="G171" s="205"/>
      <c r="H171" s="187" t="s">
        <v>144</v>
      </c>
      <c r="I171" s="188"/>
      <c r="J171" s="188"/>
      <c r="K171" s="188"/>
      <c r="L171" s="189"/>
      <c r="AD171" s="177"/>
    </row>
    <row r="172" spans="1:30" ht="39.75" thickTop="1" thickBot="1" x14ac:dyDescent="0.25">
      <c r="A172" s="209"/>
      <c r="B172" s="209"/>
      <c r="C172" s="57" t="s">
        <v>33</v>
      </c>
      <c r="D172" s="57" t="s">
        <v>31</v>
      </c>
      <c r="E172" s="57" t="s">
        <v>87</v>
      </c>
      <c r="F172" s="57" t="s">
        <v>38</v>
      </c>
      <c r="G172" s="57" t="s">
        <v>39</v>
      </c>
      <c r="H172" s="96" t="s">
        <v>33</v>
      </c>
      <c r="I172" s="96" t="s">
        <v>31</v>
      </c>
      <c r="J172" s="96" t="s">
        <v>87</v>
      </c>
      <c r="K172" s="96" t="s">
        <v>38</v>
      </c>
      <c r="L172" s="96" t="s">
        <v>39</v>
      </c>
      <c r="AD172" s="177"/>
    </row>
    <row r="173" spans="1:30" ht="67.5" customHeight="1" thickTop="1" thickBot="1" x14ac:dyDescent="0.25">
      <c r="A173" s="213" t="s">
        <v>86</v>
      </c>
      <c r="B173" s="44" t="s">
        <v>96</v>
      </c>
      <c r="C173" s="182"/>
      <c r="D173" s="182">
        <v>19820</v>
      </c>
      <c r="E173" s="182">
        <v>92858</v>
      </c>
      <c r="F173" s="182"/>
      <c r="G173" s="182"/>
      <c r="H173" s="179"/>
      <c r="I173" s="179">
        <v>19540</v>
      </c>
      <c r="J173" s="179">
        <v>92858</v>
      </c>
      <c r="K173" s="179"/>
      <c r="L173" s="179"/>
      <c r="AD173" s="177"/>
    </row>
    <row r="174" spans="1:30" ht="67.5" customHeight="1" thickTop="1" thickBot="1" x14ac:dyDescent="0.25">
      <c r="A174" s="214"/>
      <c r="B174" s="44" t="s">
        <v>97</v>
      </c>
      <c r="C174" s="184"/>
      <c r="D174" s="184"/>
      <c r="E174" s="184"/>
      <c r="F174" s="184"/>
      <c r="G174" s="184"/>
      <c r="H174" s="180"/>
      <c r="I174" s="180"/>
      <c r="J174" s="180"/>
      <c r="K174" s="180"/>
      <c r="L174" s="180"/>
      <c r="AD174" s="177"/>
    </row>
    <row r="175" spans="1:30" ht="127.5" customHeight="1" thickTop="1" thickBot="1" x14ac:dyDescent="0.25">
      <c r="A175" s="117" t="s">
        <v>132</v>
      </c>
      <c r="B175" s="44" t="s">
        <v>184</v>
      </c>
      <c r="C175" s="70"/>
      <c r="D175" s="70">
        <v>651400</v>
      </c>
      <c r="E175" s="70">
        <v>248989</v>
      </c>
      <c r="F175" s="70"/>
      <c r="G175" s="70"/>
      <c r="H175" s="118"/>
      <c r="I175" s="118">
        <v>13490</v>
      </c>
      <c r="J175" s="118">
        <v>248989</v>
      </c>
      <c r="K175" s="118"/>
      <c r="L175" s="118"/>
      <c r="AD175" s="177"/>
    </row>
    <row r="176" spans="1:30" ht="60.75" customHeight="1" thickTop="1" thickBot="1" x14ac:dyDescent="0.25">
      <c r="A176" s="206" t="s">
        <v>55</v>
      </c>
      <c r="B176" s="44" t="s">
        <v>98</v>
      </c>
      <c r="C176" s="185"/>
      <c r="D176" s="185"/>
      <c r="E176" s="185"/>
      <c r="F176" s="182"/>
      <c r="G176" s="185"/>
      <c r="H176" s="186">
        <v>87780</v>
      </c>
      <c r="I176" s="186"/>
      <c r="J176" s="186"/>
      <c r="K176" s="179"/>
      <c r="L176" s="179"/>
      <c r="AD176" s="177"/>
    </row>
    <row r="177" spans="1:30" ht="60.75" customHeight="1" thickTop="1" thickBot="1" x14ac:dyDescent="0.25">
      <c r="A177" s="208"/>
      <c r="B177" s="44" t="s">
        <v>99</v>
      </c>
      <c r="C177" s="185"/>
      <c r="D177" s="185"/>
      <c r="E177" s="185"/>
      <c r="F177" s="184"/>
      <c r="G177" s="185"/>
      <c r="H177" s="186"/>
      <c r="I177" s="186"/>
      <c r="J177" s="186"/>
      <c r="K177" s="180"/>
      <c r="L177" s="180"/>
      <c r="AD177" s="177"/>
    </row>
    <row r="178" spans="1:30" ht="54.75" customHeight="1" thickTop="1" thickBot="1" x14ac:dyDescent="0.25">
      <c r="A178" s="206" t="s">
        <v>29</v>
      </c>
      <c r="B178" s="51" t="s">
        <v>100</v>
      </c>
      <c r="C178" s="185"/>
      <c r="D178" s="185"/>
      <c r="E178" s="185"/>
      <c r="F178" s="182"/>
      <c r="G178" s="185"/>
      <c r="H178" s="186"/>
      <c r="I178" s="186"/>
      <c r="J178" s="186"/>
      <c r="K178" s="179"/>
      <c r="L178" s="179"/>
      <c r="AD178" s="177"/>
    </row>
    <row r="179" spans="1:30" ht="54.75" customHeight="1" thickTop="1" thickBot="1" x14ac:dyDescent="0.25">
      <c r="A179" s="208"/>
      <c r="B179" s="48" t="s">
        <v>101</v>
      </c>
      <c r="C179" s="185"/>
      <c r="D179" s="185"/>
      <c r="E179" s="185"/>
      <c r="F179" s="184"/>
      <c r="G179" s="185"/>
      <c r="H179" s="186"/>
      <c r="I179" s="186"/>
      <c r="J179" s="186"/>
      <c r="K179" s="180"/>
      <c r="L179" s="180"/>
      <c r="AD179" s="177"/>
    </row>
    <row r="180" spans="1:30" ht="45" customHeight="1" thickTop="1" thickBot="1" x14ac:dyDescent="0.25">
      <c r="A180" s="167" t="s">
        <v>10</v>
      </c>
      <c r="B180" s="44" t="s">
        <v>25</v>
      </c>
      <c r="C180" s="70">
        <v>1147820</v>
      </c>
      <c r="D180" s="70"/>
      <c r="E180" s="70">
        <v>3981641</v>
      </c>
      <c r="F180" s="70">
        <v>500000</v>
      </c>
      <c r="G180" s="70"/>
      <c r="H180" s="118">
        <v>974640</v>
      </c>
      <c r="I180" s="118"/>
      <c r="J180" s="118">
        <v>3981641</v>
      </c>
      <c r="K180" s="118">
        <v>500000</v>
      </c>
      <c r="L180" s="118"/>
      <c r="AD180" s="177"/>
    </row>
    <row r="181" spans="1:30" ht="45" customHeight="1" thickTop="1" thickBot="1" x14ac:dyDescent="0.25">
      <c r="A181" s="169"/>
      <c r="B181" s="44" t="s">
        <v>105</v>
      </c>
      <c r="C181" s="70"/>
      <c r="D181" s="70"/>
      <c r="E181" s="70">
        <v>783269</v>
      </c>
      <c r="F181" s="70"/>
      <c r="G181" s="70"/>
      <c r="H181" s="118"/>
      <c r="I181" s="118"/>
      <c r="J181" s="118">
        <v>783269</v>
      </c>
      <c r="K181" s="118"/>
      <c r="L181" s="118"/>
      <c r="AD181" s="177"/>
    </row>
    <row r="182" spans="1:30" ht="45" customHeight="1" thickTop="1" thickBot="1" x14ac:dyDescent="0.25">
      <c r="A182" s="169"/>
      <c r="B182" s="44" t="s">
        <v>27</v>
      </c>
      <c r="C182" s="70"/>
      <c r="D182" s="70"/>
      <c r="E182" s="70">
        <v>264282</v>
      </c>
      <c r="F182" s="70"/>
      <c r="G182" s="70"/>
      <c r="H182" s="118"/>
      <c r="I182" s="118"/>
      <c r="J182" s="118">
        <v>280258</v>
      </c>
      <c r="K182" s="118"/>
      <c r="L182" s="118"/>
      <c r="AD182" s="177"/>
    </row>
    <row r="183" spans="1:30" ht="21.95" customHeight="1" thickTop="1" thickBot="1" x14ac:dyDescent="0.25">
      <c r="A183" s="114"/>
      <c r="B183" s="112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AD183" s="177"/>
    </row>
    <row r="184" spans="1:30" ht="14.25" thickTop="1" thickBot="1" x14ac:dyDescent="0.25">
      <c r="A184" s="200" t="s">
        <v>104</v>
      </c>
      <c r="B184" s="200"/>
      <c r="C184" s="201" t="s">
        <v>8</v>
      </c>
      <c r="D184" s="202"/>
      <c r="E184" s="202"/>
      <c r="F184" s="202"/>
      <c r="G184" s="202"/>
      <c r="H184" s="202"/>
      <c r="I184" s="202"/>
      <c r="J184" s="202"/>
      <c r="K184" s="202"/>
      <c r="L184" s="203"/>
      <c r="AD184" s="177"/>
    </row>
    <row r="185" spans="1:30" ht="14.25" thickTop="1" thickBot="1" x14ac:dyDescent="0.25">
      <c r="A185" s="200"/>
      <c r="B185" s="200"/>
      <c r="C185" s="204" t="s">
        <v>145</v>
      </c>
      <c r="D185" s="205"/>
      <c r="E185" s="205"/>
      <c r="F185" s="205"/>
      <c r="G185" s="205"/>
      <c r="H185" s="187" t="s">
        <v>146</v>
      </c>
      <c r="I185" s="188"/>
      <c r="J185" s="188"/>
      <c r="K185" s="188"/>
      <c r="L185" s="189"/>
      <c r="AD185" s="177"/>
    </row>
    <row r="186" spans="1:30" ht="39.75" thickTop="1" thickBot="1" x14ac:dyDescent="0.25">
      <c r="A186" s="200"/>
      <c r="B186" s="200"/>
      <c r="C186" s="57" t="s">
        <v>33</v>
      </c>
      <c r="D186" s="57" t="s">
        <v>31</v>
      </c>
      <c r="E186" s="57" t="s">
        <v>87</v>
      </c>
      <c r="F186" s="57" t="s">
        <v>38</v>
      </c>
      <c r="G186" s="57" t="s">
        <v>39</v>
      </c>
      <c r="H186" s="96" t="s">
        <v>33</v>
      </c>
      <c r="I186" s="96" t="s">
        <v>31</v>
      </c>
      <c r="J186" s="96" t="s">
        <v>87</v>
      </c>
      <c r="K186" s="96" t="s">
        <v>38</v>
      </c>
      <c r="L186" s="96" t="s">
        <v>39</v>
      </c>
      <c r="AD186" s="177"/>
    </row>
    <row r="187" spans="1:30" ht="31.15" customHeight="1" thickTop="1" thickBot="1" x14ac:dyDescent="0.25">
      <c r="A187" s="200"/>
      <c r="B187" s="200"/>
      <c r="C187" s="73">
        <f>SUM(C188:C193,C197:C205,C209:C218)</f>
        <v>2810290</v>
      </c>
      <c r="D187" s="73">
        <f t="shared" ref="D187:L187" si="5">SUM(D188:D193,D197:D205,D209:D218)</f>
        <v>36464408</v>
      </c>
      <c r="E187" s="73">
        <f t="shared" si="5"/>
        <v>10663102</v>
      </c>
      <c r="F187" s="73">
        <f t="shared" si="5"/>
        <v>1850000</v>
      </c>
      <c r="G187" s="73">
        <f t="shared" si="5"/>
        <v>4710</v>
      </c>
      <c r="H187" s="73">
        <f t="shared" si="5"/>
        <v>3301382</v>
      </c>
      <c r="I187" s="73">
        <f t="shared" si="5"/>
        <v>35880501</v>
      </c>
      <c r="J187" s="73">
        <f t="shared" si="5"/>
        <v>12273560</v>
      </c>
      <c r="K187" s="73">
        <f t="shared" si="5"/>
        <v>1150000</v>
      </c>
      <c r="L187" s="73">
        <f t="shared" si="5"/>
        <v>0</v>
      </c>
      <c r="AD187" s="177"/>
    </row>
    <row r="188" spans="1:30" ht="129.94999999999999" customHeight="1" thickTop="1" thickBot="1" x14ac:dyDescent="0.25">
      <c r="A188" s="206" t="s">
        <v>187</v>
      </c>
      <c r="B188" s="48" t="s">
        <v>88</v>
      </c>
      <c r="C188" s="182">
        <v>339100</v>
      </c>
      <c r="D188" s="182">
        <v>2949659</v>
      </c>
      <c r="E188" s="182">
        <v>2340323</v>
      </c>
      <c r="F188" s="182">
        <v>820000</v>
      </c>
      <c r="G188" s="182">
        <v>4710</v>
      </c>
      <c r="H188" s="179">
        <v>111600</v>
      </c>
      <c r="I188" s="179">
        <v>2266366</v>
      </c>
      <c r="J188" s="179">
        <v>2850986</v>
      </c>
      <c r="K188" s="179">
        <v>150000</v>
      </c>
      <c r="L188" s="179"/>
      <c r="AD188" s="177"/>
    </row>
    <row r="189" spans="1:30" ht="129.94999999999999" customHeight="1" thickTop="1" thickBot="1" x14ac:dyDescent="0.25">
      <c r="A189" s="207"/>
      <c r="B189" s="48" t="s">
        <v>89</v>
      </c>
      <c r="C189" s="183"/>
      <c r="D189" s="183"/>
      <c r="E189" s="183"/>
      <c r="F189" s="183"/>
      <c r="G189" s="183"/>
      <c r="H189" s="181"/>
      <c r="I189" s="181"/>
      <c r="J189" s="181"/>
      <c r="K189" s="181"/>
      <c r="L189" s="181"/>
      <c r="AD189" s="177"/>
    </row>
    <row r="190" spans="1:30" ht="129.94999999999999" customHeight="1" thickTop="1" thickBot="1" x14ac:dyDescent="0.25">
      <c r="A190" s="207"/>
      <c r="B190" s="48" t="s">
        <v>90</v>
      </c>
      <c r="C190" s="183"/>
      <c r="D190" s="183"/>
      <c r="E190" s="183"/>
      <c r="F190" s="183"/>
      <c r="G190" s="183"/>
      <c r="H190" s="181"/>
      <c r="I190" s="181"/>
      <c r="J190" s="181"/>
      <c r="K190" s="181"/>
      <c r="L190" s="181"/>
      <c r="AD190" s="177"/>
    </row>
    <row r="191" spans="1:30" ht="129.94999999999999" customHeight="1" thickTop="1" thickBot="1" x14ac:dyDescent="0.25">
      <c r="A191" s="208"/>
      <c r="B191" s="51" t="s">
        <v>91</v>
      </c>
      <c r="C191" s="184"/>
      <c r="D191" s="184"/>
      <c r="E191" s="184"/>
      <c r="F191" s="184"/>
      <c r="G191" s="184"/>
      <c r="H191" s="180"/>
      <c r="I191" s="180"/>
      <c r="J191" s="180"/>
      <c r="K191" s="180"/>
      <c r="L191" s="180"/>
      <c r="AD191" s="177"/>
    </row>
    <row r="192" spans="1:30" ht="116.25" customHeight="1" thickTop="1" thickBot="1" x14ac:dyDescent="0.25">
      <c r="A192" s="206" t="s">
        <v>217</v>
      </c>
      <c r="B192" s="69" t="s">
        <v>107</v>
      </c>
      <c r="C192" s="182">
        <f>169000+57000</f>
        <v>226000</v>
      </c>
      <c r="D192" s="182">
        <f>314970+63794</f>
        <v>378764</v>
      </c>
      <c r="E192" s="182">
        <f>332195+152056</f>
        <v>484251</v>
      </c>
      <c r="F192" s="182">
        <v>30000</v>
      </c>
      <c r="G192" s="182"/>
      <c r="H192" s="179">
        <f>4000+57000</f>
        <v>61000</v>
      </c>
      <c r="I192" s="179">
        <f>318750+62438</f>
        <v>381188</v>
      </c>
      <c r="J192" s="179">
        <f>369048+169484</f>
        <v>538532</v>
      </c>
      <c r="K192" s="179"/>
      <c r="L192" s="179"/>
      <c r="AD192" s="177"/>
    </row>
    <row r="193" spans="1:30" ht="116.25" customHeight="1" thickTop="1" thickBot="1" x14ac:dyDescent="0.25">
      <c r="A193" s="208"/>
      <c r="B193" s="48" t="s">
        <v>183</v>
      </c>
      <c r="C193" s="184"/>
      <c r="D193" s="184"/>
      <c r="E193" s="184"/>
      <c r="F193" s="184"/>
      <c r="G193" s="184"/>
      <c r="H193" s="180"/>
      <c r="I193" s="180"/>
      <c r="J193" s="180"/>
      <c r="K193" s="180"/>
      <c r="L193" s="180"/>
      <c r="AD193" s="177"/>
    </row>
    <row r="194" spans="1:30" ht="14.25" thickTop="1" thickBot="1" x14ac:dyDescent="0.25">
      <c r="A194" s="209" t="s">
        <v>104</v>
      </c>
      <c r="B194" s="209"/>
      <c r="C194" s="201" t="s">
        <v>8</v>
      </c>
      <c r="D194" s="202"/>
      <c r="E194" s="202"/>
      <c r="F194" s="202"/>
      <c r="G194" s="202"/>
      <c r="H194" s="202"/>
      <c r="I194" s="202"/>
      <c r="J194" s="202"/>
      <c r="K194" s="202"/>
      <c r="L194" s="203"/>
      <c r="AD194" s="177"/>
    </row>
    <row r="195" spans="1:30" ht="14.25" thickTop="1" thickBot="1" x14ac:dyDescent="0.25">
      <c r="A195" s="209"/>
      <c r="B195" s="209"/>
      <c r="C195" s="204" t="s">
        <v>145</v>
      </c>
      <c r="D195" s="205"/>
      <c r="E195" s="205"/>
      <c r="F195" s="205"/>
      <c r="G195" s="205"/>
      <c r="H195" s="187" t="s">
        <v>146</v>
      </c>
      <c r="I195" s="188"/>
      <c r="J195" s="188"/>
      <c r="K195" s="188"/>
      <c r="L195" s="189"/>
      <c r="AD195" s="177"/>
    </row>
    <row r="196" spans="1:30" ht="39.75" thickTop="1" thickBot="1" x14ac:dyDescent="0.25">
      <c r="A196" s="210"/>
      <c r="B196" s="209"/>
      <c r="C196" s="57" t="s">
        <v>33</v>
      </c>
      <c r="D196" s="57" t="s">
        <v>31</v>
      </c>
      <c r="E196" s="57" t="s">
        <v>87</v>
      </c>
      <c r="F196" s="57" t="s">
        <v>38</v>
      </c>
      <c r="G196" s="57" t="s">
        <v>39</v>
      </c>
      <c r="H196" s="96" t="s">
        <v>33</v>
      </c>
      <c r="I196" s="96" t="s">
        <v>31</v>
      </c>
      <c r="J196" s="96" t="s">
        <v>87</v>
      </c>
      <c r="K196" s="96" t="s">
        <v>38</v>
      </c>
      <c r="L196" s="96" t="s">
        <v>39</v>
      </c>
      <c r="AD196" s="177"/>
    </row>
    <row r="197" spans="1:30" ht="71.25" customHeight="1" thickTop="1" thickBot="1" x14ac:dyDescent="0.25">
      <c r="A197" s="206" t="s">
        <v>185</v>
      </c>
      <c r="B197" s="107" t="s">
        <v>109</v>
      </c>
      <c r="C197" s="119"/>
      <c r="D197" s="119">
        <v>15000000</v>
      </c>
      <c r="E197" s="190">
        <v>669152</v>
      </c>
      <c r="F197" s="182"/>
      <c r="G197" s="182"/>
      <c r="H197" s="115"/>
      <c r="I197" s="116">
        <v>15000000</v>
      </c>
      <c r="J197" s="186">
        <v>745699</v>
      </c>
      <c r="K197" s="179"/>
      <c r="L197" s="179"/>
      <c r="AD197" s="177"/>
    </row>
    <row r="198" spans="1:30" ht="71.25" customHeight="1" thickTop="1" thickBot="1" x14ac:dyDescent="0.25">
      <c r="A198" s="208"/>
      <c r="B198" s="108" t="s">
        <v>134</v>
      </c>
      <c r="C198" s="119"/>
      <c r="D198" s="119">
        <v>174440</v>
      </c>
      <c r="E198" s="190"/>
      <c r="F198" s="184"/>
      <c r="G198" s="184"/>
      <c r="H198" s="116"/>
      <c r="I198" s="116">
        <v>174740</v>
      </c>
      <c r="J198" s="186"/>
      <c r="K198" s="181"/>
      <c r="L198" s="181"/>
      <c r="AD198" s="177"/>
    </row>
    <row r="199" spans="1:30" ht="115.5" customHeight="1" thickTop="1" thickBot="1" x14ac:dyDescent="0.25">
      <c r="A199" s="117" t="s">
        <v>47</v>
      </c>
      <c r="B199" s="87" t="s">
        <v>92</v>
      </c>
      <c r="C199" s="119">
        <v>9500</v>
      </c>
      <c r="D199" s="119">
        <v>564300</v>
      </c>
      <c r="E199" s="119">
        <v>415436</v>
      </c>
      <c r="F199" s="119"/>
      <c r="G199" s="119"/>
      <c r="H199" s="116">
        <v>5000</v>
      </c>
      <c r="I199" s="116">
        <v>568200</v>
      </c>
      <c r="J199" s="116">
        <v>460398</v>
      </c>
      <c r="K199" s="116"/>
      <c r="L199" s="116"/>
      <c r="AD199" s="177"/>
    </row>
    <row r="200" spans="1:30" ht="115.5" customHeight="1" thickTop="1" thickBot="1" x14ac:dyDescent="0.25">
      <c r="A200" s="173" t="s">
        <v>131</v>
      </c>
      <c r="B200" s="44" t="s">
        <v>93</v>
      </c>
      <c r="C200" s="172">
        <v>393500</v>
      </c>
      <c r="D200" s="172">
        <v>7297920</v>
      </c>
      <c r="E200" s="172">
        <v>746273</v>
      </c>
      <c r="F200" s="172">
        <v>500000</v>
      </c>
      <c r="G200" s="172"/>
      <c r="H200" s="166">
        <v>274000</v>
      </c>
      <c r="I200" s="166">
        <v>7298500</v>
      </c>
      <c r="J200" s="166">
        <v>829764</v>
      </c>
      <c r="K200" s="166">
        <v>500000</v>
      </c>
      <c r="L200" s="166"/>
      <c r="AD200" s="177"/>
    </row>
    <row r="201" spans="1:30" ht="115.5" customHeight="1" thickTop="1" thickBot="1" x14ac:dyDescent="0.25">
      <c r="A201" s="117" t="s">
        <v>56</v>
      </c>
      <c r="B201" s="48" t="s">
        <v>94</v>
      </c>
      <c r="C201" s="119">
        <v>16800</v>
      </c>
      <c r="D201" s="119">
        <v>278225</v>
      </c>
      <c r="E201" s="119">
        <v>222585</v>
      </c>
      <c r="F201" s="119"/>
      <c r="G201" s="119"/>
      <c r="H201" s="116">
        <v>18800</v>
      </c>
      <c r="I201" s="116">
        <v>272700</v>
      </c>
      <c r="J201" s="116">
        <v>247492</v>
      </c>
      <c r="K201" s="116"/>
      <c r="L201" s="116"/>
      <c r="AD201" s="177"/>
    </row>
    <row r="202" spans="1:30" ht="54.75" customHeight="1" thickTop="1" thickBot="1" x14ac:dyDescent="0.25">
      <c r="A202" s="206" t="s">
        <v>48</v>
      </c>
      <c r="B202" s="108" t="s">
        <v>51</v>
      </c>
      <c r="C202" s="119"/>
      <c r="D202" s="119">
        <v>8870400</v>
      </c>
      <c r="E202" s="185">
        <v>291123</v>
      </c>
      <c r="F202" s="182"/>
      <c r="G202" s="182"/>
      <c r="H202" s="116"/>
      <c r="I202" s="116">
        <v>8964187</v>
      </c>
      <c r="J202" s="186">
        <v>325233</v>
      </c>
      <c r="K202" s="186"/>
      <c r="L202" s="179"/>
      <c r="AD202" s="177"/>
    </row>
    <row r="203" spans="1:30" ht="54.75" customHeight="1" thickTop="1" thickBot="1" x14ac:dyDescent="0.25">
      <c r="A203" s="207"/>
      <c r="B203" s="108" t="s">
        <v>134</v>
      </c>
      <c r="C203" s="119">
        <v>113500</v>
      </c>
      <c r="D203" s="119">
        <v>256700</v>
      </c>
      <c r="E203" s="185"/>
      <c r="F203" s="183"/>
      <c r="G203" s="183"/>
      <c r="H203" s="116">
        <v>10000</v>
      </c>
      <c r="I203" s="116">
        <v>256700</v>
      </c>
      <c r="J203" s="186"/>
      <c r="K203" s="186"/>
      <c r="L203" s="181"/>
      <c r="AD203" s="177"/>
    </row>
    <row r="204" spans="1:30" ht="54.75" customHeight="1" thickTop="1" thickBot="1" x14ac:dyDescent="0.25">
      <c r="A204" s="208"/>
      <c r="B204" s="108" t="s">
        <v>34</v>
      </c>
      <c r="C204" s="119"/>
      <c r="D204" s="119">
        <v>279710</v>
      </c>
      <c r="E204" s="185"/>
      <c r="F204" s="184"/>
      <c r="G204" s="184"/>
      <c r="H204" s="116"/>
      <c r="I204" s="116">
        <v>282050</v>
      </c>
      <c r="J204" s="186"/>
      <c r="K204" s="186"/>
      <c r="L204" s="180"/>
      <c r="AD204" s="177"/>
    </row>
    <row r="205" spans="1:30" ht="115.5" customHeight="1" thickTop="1" thickBot="1" x14ac:dyDescent="0.25">
      <c r="A205" s="117" t="s">
        <v>57</v>
      </c>
      <c r="B205" s="87" t="s">
        <v>95</v>
      </c>
      <c r="C205" s="119">
        <v>13600</v>
      </c>
      <c r="D205" s="119">
        <v>377810</v>
      </c>
      <c r="E205" s="119">
        <v>99551</v>
      </c>
      <c r="F205" s="119"/>
      <c r="G205" s="119"/>
      <c r="H205" s="116">
        <v>23400</v>
      </c>
      <c r="I205" s="116">
        <v>377070</v>
      </c>
      <c r="J205" s="116">
        <v>110314</v>
      </c>
      <c r="K205" s="116"/>
      <c r="L205" s="116"/>
      <c r="AD205" s="177"/>
    </row>
    <row r="206" spans="1:30" ht="14.25" thickTop="1" thickBot="1" x14ac:dyDescent="0.25">
      <c r="A206" s="209" t="s">
        <v>104</v>
      </c>
      <c r="B206" s="209"/>
      <c r="C206" s="201" t="s">
        <v>8</v>
      </c>
      <c r="D206" s="202"/>
      <c r="E206" s="202"/>
      <c r="F206" s="202"/>
      <c r="G206" s="202"/>
      <c r="H206" s="202"/>
      <c r="I206" s="202"/>
      <c r="J206" s="202"/>
      <c r="K206" s="202"/>
      <c r="L206" s="203"/>
      <c r="AD206" s="177"/>
    </row>
    <row r="207" spans="1:30" ht="14.25" thickTop="1" thickBot="1" x14ac:dyDescent="0.25">
      <c r="A207" s="209"/>
      <c r="B207" s="209"/>
      <c r="C207" s="204" t="s">
        <v>145</v>
      </c>
      <c r="D207" s="205"/>
      <c r="E207" s="205"/>
      <c r="F207" s="205"/>
      <c r="G207" s="205"/>
      <c r="H207" s="187" t="s">
        <v>146</v>
      </c>
      <c r="I207" s="188"/>
      <c r="J207" s="188"/>
      <c r="K207" s="188"/>
      <c r="L207" s="189"/>
      <c r="AD207" s="177"/>
    </row>
    <row r="208" spans="1:30" ht="39.75" thickTop="1" thickBot="1" x14ac:dyDescent="0.25">
      <c r="A208" s="209"/>
      <c r="B208" s="209"/>
      <c r="C208" s="57" t="s">
        <v>33</v>
      </c>
      <c r="D208" s="57" t="s">
        <v>31</v>
      </c>
      <c r="E208" s="57" t="s">
        <v>87</v>
      </c>
      <c r="F208" s="57" t="s">
        <v>38</v>
      </c>
      <c r="G208" s="57" t="s">
        <v>39</v>
      </c>
      <c r="H208" s="96" t="s">
        <v>33</v>
      </c>
      <c r="I208" s="96" t="s">
        <v>31</v>
      </c>
      <c r="J208" s="96" t="s">
        <v>87</v>
      </c>
      <c r="K208" s="96" t="s">
        <v>38</v>
      </c>
      <c r="L208" s="96" t="s">
        <v>39</v>
      </c>
      <c r="AD208" s="177"/>
    </row>
    <row r="209" spans="1:30" ht="56.25" customHeight="1" thickTop="1" thickBot="1" x14ac:dyDescent="0.25">
      <c r="A209" s="213" t="s">
        <v>86</v>
      </c>
      <c r="B209" s="44" t="s">
        <v>96</v>
      </c>
      <c r="C209" s="182"/>
      <c r="D209" s="182">
        <v>22480</v>
      </c>
      <c r="E209" s="182">
        <v>92858</v>
      </c>
      <c r="F209" s="182"/>
      <c r="G209" s="182"/>
      <c r="H209" s="179"/>
      <c r="I209" s="179">
        <v>19540</v>
      </c>
      <c r="J209" s="179">
        <v>103325</v>
      </c>
      <c r="K209" s="179"/>
      <c r="L209" s="179"/>
      <c r="AD209" s="177"/>
    </row>
    <row r="210" spans="1:30" ht="66.75" customHeight="1" thickTop="1" thickBot="1" x14ac:dyDescent="0.25">
      <c r="A210" s="214"/>
      <c r="B210" s="44" t="s">
        <v>97</v>
      </c>
      <c r="C210" s="184"/>
      <c r="D210" s="184"/>
      <c r="E210" s="184"/>
      <c r="F210" s="184"/>
      <c r="G210" s="184"/>
      <c r="H210" s="180"/>
      <c r="I210" s="180"/>
      <c r="J210" s="180"/>
      <c r="K210" s="180"/>
      <c r="L210" s="180"/>
      <c r="AD210" s="177"/>
    </row>
    <row r="211" spans="1:30" ht="121.5" customHeight="1" thickTop="1" thickBot="1" x14ac:dyDescent="0.25">
      <c r="A211" s="117" t="s">
        <v>132</v>
      </c>
      <c r="B211" s="44" t="s">
        <v>184</v>
      </c>
      <c r="C211" s="70"/>
      <c r="D211" s="70">
        <v>14000</v>
      </c>
      <c r="E211" s="70">
        <v>248989</v>
      </c>
      <c r="F211" s="70"/>
      <c r="G211" s="70"/>
      <c r="H211" s="118"/>
      <c r="I211" s="118">
        <v>19260</v>
      </c>
      <c r="J211" s="118">
        <v>280412</v>
      </c>
      <c r="K211" s="118"/>
      <c r="L211" s="118"/>
      <c r="AD211" s="177"/>
    </row>
    <row r="212" spans="1:30" ht="60" customHeight="1" thickTop="1" thickBot="1" x14ac:dyDescent="0.25">
      <c r="A212" s="206" t="s">
        <v>55</v>
      </c>
      <c r="B212" s="44" t="s">
        <v>98</v>
      </c>
      <c r="C212" s="185">
        <v>672520</v>
      </c>
      <c r="D212" s="185"/>
      <c r="E212" s="185"/>
      <c r="F212" s="182"/>
      <c r="G212" s="185"/>
      <c r="H212" s="186">
        <v>1794050</v>
      </c>
      <c r="I212" s="186"/>
      <c r="J212" s="186">
        <v>225000</v>
      </c>
      <c r="K212" s="179"/>
      <c r="L212" s="179"/>
      <c r="AD212" s="177"/>
    </row>
    <row r="213" spans="1:30" ht="60" customHeight="1" thickTop="1" thickBot="1" x14ac:dyDescent="0.25">
      <c r="A213" s="208"/>
      <c r="B213" s="44" t="s">
        <v>99</v>
      </c>
      <c r="C213" s="185"/>
      <c r="D213" s="185"/>
      <c r="E213" s="185"/>
      <c r="F213" s="184"/>
      <c r="G213" s="185"/>
      <c r="H213" s="186"/>
      <c r="I213" s="186"/>
      <c r="J213" s="186"/>
      <c r="K213" s="180"/>
      <c r="L213" s="180"/>
      <c r="AD213" s="177"/>
    </row>
    <row r="214" spans="1:30" ht="47.25" customHeight="1" thickTop="1" thickBot="1" x14ac:dyDescent="0.25">
      <c r="A214" s="206" t="s">
        <v>29</v>
      </c>
      <c r="B214" s="51" t="s">
        <v>100</v>
      </c>
      <c r="C214" s="185"/>
      <c r="D214" s="185"/>
      <c r="E214" s="185"/>
      <c r="F214" s="182"/>
      <c r="G214" s="185"/>
      <c r="H214" s="186"/>
      <c r="I214" s="186"/>
      <c r="J214" s="186"/>
      <c r="K214" s="179"/>
      <c r="L214" s="179"/>
      <c r="AD214" s="177"/>
    </row>
    <row r="215" spans="1:30" ht="47.25" customHeight="1" thickTop="1" thickBot="1" x14ac:dyDescent="0.25">
      <c r="A215" s="208"/>
      <c r="B215" s="48" t="s">
        <v>101</v>
      </c>
      <c r="C215" s="185"/>
      <c r="D215" s="185"/>
      <c r="E215" s="185"/>
      <c r="F215" s="184"/>
      <c r="G215" s="185"/>
      <c r="H215" s="186"/>
      <c r="I215" s="186"/>
      <c r="J215" s="186"/>
      <c r="K215" s="180"/>
      <c r="L215" s="180"/>
      <c r="AD215" s="177"/>
    </row>
    <row r="216" spans="1:30" ht="37.5" customHeight="1" thickTop="1" thickBot="1" x14ac:dyDescent="0.25">
      <c r="A216" s="167" t="s">
        <v>10</v>
      </c>
      <c r="B216" s="44" t="s">
        <v>25</v>
      </c>
      <c r="C216" s="70">
        <v>1025770</v>
      </c>
      <c r="D216" s="70"/>
      <c r="E216" s="70">
        <v>3981641</v>
      </c>
      <c r="F216" s="70">
        <v>500000</v>
      </c>
      <c r="G216" s="70"/>
      <c r="H216" s="118">
        <v>1003532</v>
      </c>
      <c r="I216" s="118"/>
      <c r="J216" s="118">
        <v>4445145</v>
      </c>
      <c r="K216" s="118">
        <v>500000</v>
      </c>
      <c r="L216" s="118"/>
      <c r="AD216" s="177"/>
    </row>
    <row r="217" spans="1:30" ht="37.5" customHeight="1" thickTop="1" thickBot="1" x14ac:dyDescent="0.25">
      <c r="A217" s="169"/>
      <c r="B217" s="44" t="s">
        <v>105</v>
      </c>
      <c r="C217" s="70"/>
      <c r="D217" s="70"/>
      <c r="E217" s="70">
        <v>783269</v>
      </c>
      <c r="F217" s="70"/>
      <c r="G217" s="70"/>
      <c r="H217" s="118"/>
      <c r="I217" s="118"/>
      <c r="J217" s="118">
        <v>783269</v>
      </c>
      <c r="K217" s="118"/>
      <c r="L217" s="118"/>
      <c r="AD217" s="177"/>
    </row>
    <row r="218" spans="1:30" ht="37.5" customHeight="1" thickTop="1" thickBot="1" x14ac:dyDescent="0.25">
      <c r="A218" s="169"/>
      <c r="B218" s="44" t="s">
        <v>27</v>
      </c>
      <c r="C218" s="70"/>
      <c r="D218" s="70"/>
      <c r="E218" s="70">
        <v>287651</v>
      </c>
      <c r="F218" s="70"/>
      <c r="G218" s="70"/>
      <c r="H218" s="118"/>
      <c r="I218" s="118"/>
      <c r="J218" s="118">
        <v>327991</v>
      </c>
      <c r="K218" s="118"/>
      <c r="L218" s="118"/>
      <c r="AD218" s="177"/>
    </row>
    <row r="219" spans="1:30" customFormat="1" ht="9.75" customHeight="1" thickTop="1" x14ac:dyDescent="0.25">
      <c r="A219" s="109"/>
      <c r="AD219" s="10"/>
    </row>
    <row r="220" spans="1:30" s="11" customFormat="1" ht="14.25" customHeight="1" x14ac:dyDescent="0.2">
      <c r="A220" s="217"/>
      <c r="B220" s="217"/>
      <c r="C220" s="217"/>
      <c r="D220" s="217"/>
      <c r="E220" s="34"/>
      <c r="F220" s="34"/>
      <c r="G220" s="34"/>
      <c r="H220" s="85"/>
      <c r="I220" s="85"/>
      <c r="J220" s="85"/>
      <c r="K220" s="85"/>
      <c r="L220" s="85"/>
      <c r="AD220" s="120"/>
    </row>
    <row r="221" spans="1:30" s="11" customFormat="1" ht="92.25" customHeight="1" x14ac:dyDescent="0.2">
      <c r="A221" s="34"/>
      <c r="C221" s="218"/>
      <c r="D221" s="218"/>
      <c r="E221" s="218"/>
      <c r="F221" s="219"/>
      <c r="G221" s="219"/>
      <c r="H221" s="219"/>
      <c r="I221" s="219"/>
      <c r="J221" s="219"/>
      <c r="K221" s="219"/>
      <c r="L221" s="219"/>
      <c r="M221" s="52"/>
      <c r="AD221" s="120"/>
    </row>
    <row r="222" spans="1:30" s="11" customFormat="1" ht="41.25" customHeight="1" x14ac:dyDescent="0.2">
      <c r="A222" s="34"/>
      <c r="C222" s="220"/>
      <c r="D222" s="220"/>
      <c r="E222" s="220"/>
      <c r="F222" s="221"/>
      <c r="G222" s="221"/>
      <c r="H222" s="221"/>
      <c r="I222" s="221"/>
      <c r="J222" s="221"/>
      <c r="K222" s="221"/>
      <c r="L222" s="221"/>
      <c r="M222" s="17"/>
      <c r="AD222" s="120"/>
    </row>
    <row r="223" spans="1:30" s="11" customFormat="1" ht="27" customHeight="1" x14ac:dyDescent="0.2">
      <c r="A223" s="34"/>
      <c r="B223" s="81"/>
      <c r="C223" s="82"/>
      <c r="D223" s="82"/>
      <c r="E223" s="83"/>
      <c r="F223" s="83"/>
      <c r="G223" s="83"/>
      <c r="H223" s="83"/>
      <c r="I223" s="83"/>
      <c r="J223" s="83"/>
      <c r="K223" s="83"/>
      <c r="L223" s="83"/>
      <c r="AD223" s="120"/>
    </row>
    <row r="224" spans="1:30" s="11" customFormat="1" ht="42.75" customHeight="1" x14ac:dyDescent="0.2">
      <c r="A224" s="222"/>
      <c r="B224" s="222"/>
      <c r="C224" s="222"/>
      <c r="D224" s="222"/>
      <c r="E224" s="222"/>
      <c r="F224" s="222"/>
      <c r="G224" s="222"/>
      <c r="H224" s="222"/>
      <c r="I224" s="222"/>
      <c r="J224" s="222"/>
      <c r="K224" s="222"/>
      <c r="L224" s="222"/>
      <c r="AD224" s="120"/>
    </row>
    <row r="225" spans="1:30" s="7" customFormat="1" ht="17.100000000000001" customHeight="1" x14ac:dyDescent="0.2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AD225" s="10"/>
    </row>
    <row r="226" spans="1:30" s="11" customFormat="1" ht="68.25" customHeight="1" x14ac:dyDescent="0.25">
      <c r="B226" s="224"/>
      <c r="C226" s="224"/>
      <c r="D226" s="224"/>
      <c r="E226" s="224"/>
      <c r="F226" s="224"/>
      <c r="G226" s="79"/>
      <c r="H226" s="224"/>
      <c r="I226" s="224"/>
      <c r="J226" s="224"/>
      <c r="K226" s="224"/>
      <c r="L226" s="224"/>
      <c r="M226" s="89"/>
      <c r="AD226" s="120"/>
    </row>
    <row r="227" spans="1:30" s="11" customFormat="1" ht="19.5" customHeight="1" x14ac:dyDescent="0.25">
      <c r="B227" s="225"/>
      <c r="C227" s="225"/>
      <c r="D227" s="225"/>
      <c r="E227" s="225"/>
      <c r="F227" s="225"/>
      <c r="G227" s="79"/>
      <c r="H227" s="225"/>
      <c r="I227" s="225"/>
      <c r="J227" s="225"/>
      <c r="K227" s="225"/>
      <c r="L227" s="225"/>
      <c r="M227" s="89"/>
      <c r="AD227" s="120"/>
    </row>
    <row r="228" spans="1:30" s="11" customFormat="1" ht="63.75" customHeight="1" x14ac:dyDescent="0.2">
      <c r="B228" s="219"/>
      <c r="C228" s="219"/>
      <c r="D228" s="219"/>
      <c r="E228" s="219"/>
      <c r="F228" s="219"/>
      <c r="G228" s="33"/>
      <c r="H228" s="219"/>
      <c r="I228" s="219"/>
      <c r="J228" s="219"/>
      <c r="K228" s="219"/>
      <c r="L228" s="219"/>
      <c r="M228" s="52"/>
      <c r="AD228" s="120"/>
    </row>
    <row r="229" spans="1:30" s="11" customFormat="1" ht="32.25" customHeight="1" x14ac:dyDescent="0.2">
      <c r="B229" s="221"/>
      <c r="C229" s="221"/>
      <c r="D229" s="221"/>
      <c r="E229" s="221"/>
      <c r="F229" s="221"/>
      <c r="G229" s="40"/>
      <c r="H229" s="221"/>
      <c r="I229" s="221"/>
      <c r="J229" s="221"/>
      <c r="K229" s="221"/>
      <c r="L229" s="221"/>
      <c r="M229" s="17"/>
      <c r="AD229" s="120"/>
    </row>
    <row r="230" spans="1:30" s="11" customFormat="1" ht="15.75" customHeight="1" x14ac:dyDescent="0.2">
      <c r="F230" s="41"/>
      <c r="L230" s="40"/>
      <c r="M230" s="18"/>
      <c r="AD230" s="120"/>
    </row>
    <row r="231" spans="1:30" s="11" customFormat="1" ht="13.5" customHeight="1" x14ac:dyDescent="0.2">
      <c r="B231" s="37"/>
      <c r="C231" s="38"/>
      <c r="D231" s="38"/>
      <c r="E231" s="34"/>
      <c r="F231" s="34"/>
      <c r="G231" s="34"/>
      <c r="H231" s="34"/>
      <c r="I231" s="34"/>
      <c r="J231" s="34"/>
      <c r="K231" s="34"/>
      <c r="L231" s="34"/>
      <c r="AD231" s="120"/>
    </row>
    <row r="232" spans="1:30" s="11" customFormat="1" ht="56.25" customHeight="1" x14ac:dyDescent="0.2">
      <c r="B232" s="216"/>
      <c r="C232" s="216"/>
      <c r="D232" s="216"/>
      <c r="E232" s="216"/>
      <c r="F232" s="216"/>
      <c r="G232" s="216"/>
      <c r="H232" s="216"/>
      <c r="I232" s="216"/>
      <c r="J232" s="216"/>
      <c r="K232" s="216"/>
      <c r="L232" s="216"/>
      <c r="AD232" s="120"/>
    </row>
    <row r="233" spans="1:30" s="7" customFormat="1" ht="17.100000000000001" customHeight="1" x14ac:dyDescent="0.2">
      <c r="A233" s="110"/>
      <c r="B233" s="226"/>
      <c r="C233" s="226"/>
      <c r="D233" s="226"/>
      <c r="E233" s="226"/>
      <c r="F233" s="226"/>
      <c r="G233" s="226"/>
      <c r="H233" s="226"/>
      <c r="I233" s="226"/>
      <c r="J233" s="226"/>
      <c r="K233" s="226"/>
      <c r="L233" s="226"/>
      <c r="AD233" s="10"/>
    </row>
    <row r="234" spans="1:30" s="7" customFormat="1" x14ac:dyDescent="0.2">
      <c r="A234" s="111"/>
      <c r="AD234" s="10"/>
    </row>
    <row r="235" spans="1:30" s="7" customFormat="1" x14ac:dyDescent="0.2">
      <c r="A235" s="111"/>
      <c r="AD235" s="10"/>
    </row>
    <row r="236" spans="1:30" s="7" customFormat="1" x14ac:dyDescent="0.2">
      <c r="A236" s="111"/>
      <c r="AD236" s="10"/>
    </row>
    <row r="237" spans="1:30" s="7" customFormat="1" x14ac:dyDescent="0.2">
      <c r="A237" s="111"/>
      <c r="AD237" s="10"/>
    </row>
    <row r="238" spans="1:30" s="7" customFormat="1" x14ac:dyDescent="0.2">
      <c r="A238" s="111"/>
      <c r="AD238" s="10"/>
    </row>
    <row r="239" spans="1:30" s="7" customFormat="1" x14ac:dyDescent="0.2">
      <c r="A239" s="111"/>
      <c r="AD239" s="10"/>
    </row>
    <row r="240" spans="1:30" s="7" customFormat="1" x14ac:dyDescent="0.2">
      <c r="A240" s="111"/>
      <c r="AD240" s="10"/>
    </row>
    <row r="241" spans="1:30" s="7" customFormat="1" ht="15.75" customHeight="1" x14ac:dyDescent="0.2">
      <c r="A241" s="111"/>
      <c r="AD241" s="10"/>
    </row>
    <row r="242" spans="1:30" s="7" customFormat="1" x14ac:dyDescent="0.2">
      <c r="A242" s="111"/>
      <c r="AD242" s="10"/>
    </row>
    <row r="243" spans="1:30" s="7" customFormat="1" x14ac:dyDescent="0.2">
      <c r="A243" s="111"/>
      <c r="AD243" s="10"/>
    </row>
    <row r="244" spans="1:30" s="7" customFormat="1" x14ac:dyDescent="0.2">
      <c r="A244" s="111"/>
      <c r="AD244" s="10"/>
    </row>
    <row r="245" spans="1:30" s="7" customFormat="1" x14ac:dyDescent="0.2">
      <c r="A245" s="111"/>
      <c r="AD245" s="10"/>
    </row>
    <row r="246" spans="1:30" s="7" customFormat="1" x14ac:dyDescent="0.2">
      <c r="A246" s="111"/>
      <c r="AD246" s="10"/>
    </row>
    <row r="247" spans="1:30" s="7" customFormat="1" x14ac:dyDescent="0.2">
      <c r="A247" s="111"/>
      <c r="AD247" s="10"/>
    </row>
    <row r="248" spans="1:30" s="7" customFormat="1" x14ac:dyDescent="0.2">
      <c r="A248" s="111"/>
      <c r="AD248" s="10"/>
    </row>
    <row r="249" spans="1:30" s="7" customFormat="1" x14ac:dyDescent="0.2">
      <c r="A249" s="111"/>
      <c r="AD249" s="10"/>
    </row>
    <row r="250" spans="1:30" s="7" customFormat="1" x14ac:dyDescent="0.2">
      <c r="A250" s="111"/>
      <c r="AD250" s="10"/>
    </row>
    <row r="251" spans="1:30" s="7" customFormat="1" x14ac:dyDescent="0.2">
      <c r="A251" s="111"/>
      <c r="AD251" s="10"/>
    </row>
    <row r="252" spans="1:30" s="7" customFormat="1" x14ac:dyDescent="0.2">
      <c r="A252" s="111"/>
      <c r="AD252" s="10"/>
    </row>
    <row r="253" spans="1:30" s="7" customFormat="1" x14ac:dyDescent="0.2">
      <c r="A253" s="111"/>
      <c r="AD253" s="10"/>
    </row>
    <row r="254" spans="1:30" s="7" customFormat="1" x14ac:dyDescent="0.2">
      <c r="A254" s="111"/>
      <c r="AD254" s="10"/>
    </row>
    <row r="255" spans="1:30" s="7" customFormat="1" x14ac:dyDescent="0.2">
      <c r="A255" s="111"/>
      <c r="AD255" s="10"/>
    </row>
    <row r="256" spans="1:30" s="7" customFormat="1" x14ac:dyDescent="0.2">
      <c r="A256" s="111"/>
      <c r="AD256" s="10"/>
    </row>
    <row r="257" spans="1:30" s="7" customFormat="1" x14ac:dyDescent="0.2">
      <c r="A257" s="111"/>
      <c r="AD257" s="10"/>
    </row>
    <row r="258" spans="1:30" s="7" customFormat="1" x14ac:dyDescent="0.2">
      <c r="A258" s="111"/>
      <c r="AD258" s="10"/>
    </row>
    <row r="259" spans="1:30" s="7" customFormat="1" x14ac:dyDescent="0.2">
      <c r="A259" s="111"/>
      <c r="AD259" s="10"/>
    </row>
    <row r="260" spans="1:30" s="7" customFormat="1" x14ac:dyDescent="0.2">
      <c r="A260" s="111"/>
      <c r="AD260" s="10"/>
    </row>
    <row r="261" spans="1:30" s="7" customFormat="1" x14ac:dyDescent="0.2">
      <c r="A261" s="111"/>
      <c r="AD261" s="10"/>
    </row>
    <row r="262" spans="1:30" s="7" customFormat="1" x14ac:dyDescent="0.2">
      <c r="A262" s="111"/>
      <c r="AD262" s="10"/>
    </row>
    <row r="263" spans="1:30" s="7" customFormat="1" x14ac:dyDescent="0.2">
      <c r="A263" s="111"/>
      <c r="AD263" s="10"/>
    </row>
    <row r="264" spans="1:30" s="7" customFormat="1" x14ac:dyDescent="0.2">
      <c r="A264" s="111"/>
      <c r="AD264" s="10"/>
    </row>
    <row r="265" spans="1:30" s="7" customFormat="1" x14ac:dyDescent="0.2">
      <c r="A265" s="111"/>
      <c r="AD265" s="10"/>
    </row>
    <row r="266" spans="1:30" s="7" customFormat="1" x14ac:dyDescent="0.2">
      <c r="A266" s="111"/>
      <c r="AD266" s="10"/>
    </row>
    <row r="267" spans="1:30" s="7" customFormat="1" x14ac:dyDescent="0.2">
      <c r="A267" s="111"/>
      <c r="AD267" s="10"/>
    </row>
    <row r="268" spans="1:30" s="7" customFormat="1" x14ac:dyDescent="0.2">
      <c r="A268" s="111"/>
      <c r="AD268" s="10"/>
    </row>
    <row r="269" spans="1:30" s="7" customFormat="1" x14ac:dyDescent="0.2">
      <c r="A269" s="111"/>
      <c r="AD269" s="10"/>
    </row>
    <row r="270" spans="1:30" s="7" customFormat="1" x14ac:dyDescent="0.2">
      <c r="A270" s="111"/>
      <c r="AD270" s="10"/>
    </row>
    <row r="271" spans="1:30" s="7" customFormat="1" x14ac:dyDescent="0.2">
      <c r="A271" s="111"/>
      <c r="AD271" s="10"/>
    </row>
    <row r="272" spans="1:30" s="7" customFormat="1" x14ac:dyDescent="0.2">
      <c r="A272" s="111"/>
      <c r="AD272" s="10"/>
    </row>
    <row r="273" spans="1:30" s="7" customFormat="1" x14ac:dyDescent="0.2">
      <c r="A273" s="111"/>
      <c r="AD273" s="10"/>
    </row>
    <row r="274" spans="1:30" s="7" customFormat="1" x14ac:dyDescent="0.2">
      <c r="A274" s="111"/>
      <c r="AD274" s="10"/>
    </row>
    <row r="275" spans="1:30" s="7" customFormat="1" x14ac:dyDescent="0.2">
      <c r="A275" s="111"/>
      <c r="AD275" s="10"/>
    </row>
    <row r="276" spans="1:30" s="7" customFormat="1" x14ac:dyDescent="0.2">
      <c r="A276" s="111"/>
      <c r="AD276" s="10"/>
    </row>
    <row r="277" spans="1:30" s="7" customFormat="1" x14ac:dyDescent="0.2">
      <c r="A277" s="111"/>
      <c r="AD277" s="10"/>
    </row>
    <row r="278" spans="1:30" s="7" customFormat="1" x14ac:dyDescent="0.2">
      <c r="A278" s="111"/>
      <c r="AD278" s="10"/>
    </row>
    <row r="279" spans="1:30" s="7" customFormat="1" x14ac:dyDescent="0.2">
      <c r="A279" s="111"/>
      <c r="AD279" s="10"/>
    </row>
    <row r="280" spans="1:30" s="7" customFormat="1" x14ac:dyDescent="0.2">
      <c r="A280" s="111"/>
      <c r="AD280" s="10"/>
    </row>
    <row r="281" spans="1:30" s="7" customFormat="1" x14ac:dyDescent="0.2">
      <c r="A281" s="111"/>
      <c r="AD281" s="10"/>
    </row>
    <row r="282" spans="1:30" s="7" customFormat="1" x14ac:dyDescent="0.2">
      <c r="A282" s="111"/>
      <c r="AD282" s="10"/>
    </row>
    <row r="283" spans="1:30" s="7" customFormat="1" x14ac:dyDescent="0.2">
      <c r="A283" s="111"/>
      <c r="AD283" s="10"/>
    </row>
    <row r="284" spans="1:30" s="7" customFormat="1" x14ac:dyDescent="0.2">
      <c r="A284" s="111"/>
      <c r="AD284" s="10"/>
    </row>
    <row r="285" spans="1:30" s="7" customFormat="1" x14ac:dyDescent="0.2">
      <c r="A285" s="111"/>
      <c r="AD285" s="10"/>
    </row>
    <row r="286" spans="1:30" s="7" customFormat="1" x14ac:dyDescent="0.2">
      <c r="A286" s="111"/>
      <c r="AD286" s="10"/>
    </row>
    <row r="287" spans="1:30" s="7" customFormat="1" x14ac:dyDescent="0.2">
      <c r="A287" s="111"/>
      <c r="AD287" s="10"/>
    </row>
    <row r="288" spans="1:30" s="7" customFormat="1" x14ac:dyDescent="0.2">
      <c r="A288" s="111"/>
      <c r="AD288" s="10"/>
    </row>
    <row r="289" spans="1:30" s="7" customFormat="1" x14ac:dyDescent="0.2">
      <c r="A289" s="111"/>
      <c r="AD289" s="10"/>
    </row>
    <row r="290" spans="1:30" s="7" customFormat="1" x14ac:dyDescent="0.2">
      <c r="A290" s="111"/>
      <c r="AD290" s="10"/>
    </row>
    <row r="291" spans="1:30" s="7" customFormat="1" x14ac:dyDescent="0.2">
      <c r="A291" s="111"/>
      <c r="AD291" s="10"/>
    </row>
    <row r="292" spans="1:30" s="7" customFormat="1" x14ac:dyDescent="0.2">
      <c r="A292" s="111"/>
      <c r="AD292" s="10"/>
    </row>
    <row r="293" spans="1:30" s="7" customFormat="1" x14ac:dyDescent="0.2">
      <c r="A293" s="111"/>
      <c r="AD293" s="10"/>
    </row>
    <row r="294" spans="1:30" s="7" customFormat="1" x14ac:dyDescent="0.2">
      <c r="A294" s="111"/>
      <c r="AD294" s="10"/>
    </row>
    <row r="295" spans="1:30" s="7" customFormat="1" x14ac:dyDescent="0.2">
      <c r="A295" s="111"/>
      <c r="AD295" s="10"/>
    </row>
    <row r="296" spans="1:30" s="7" customFormat="1" x14ac:dyDescent="0.2">
      <c r="A296" s="111"/>
      <c r="AD296" s="10"/>
    </row>
    <row r="297" spans="1:30" s="7" customFormat="1" x14ac:dyDescent="0.2">
      <c r="A297" s="111"/>
      <c r="AD297" s="10"/>
    </row>
    <row r="298" spans="1:30" s="7" customFormat="1" x14ac:dyDescent="0.2">
      <c r="A298" s="111"/>
      <c r="AD298" s="10"/>
    </row>
    <row r="299" spans="1:30" s="7" customFormat="1" x14ac:dyDescent="0.2">
      <c r="A299" s="111"/>
      <c r="AD299" s="10"/>
    </row>
    <row r="300" spans="1:30" s="7" customFormat="1" x14ac:dyDescent="0.2">
      <c r="A300" s="111"/>
      <c r="AD300" s="10"/>
    </row>
    <row r="301" spans="1:30" s="7" customFormat="1" x14ac:dyDescent="0.2">
      <c r="A301" s="111"/>
      <c r="AD301" s="10"/>
    </row>
    <row r="302" spans="1:30" s="7" customFormat="1" x14ac:dyDescent="0.2">
      <c r="A302" s="111"/>
      <c r="AD302" s="10"/>
    </row>
    <row r="303" spans="1:30" s="7" customFormat="1" x14ac:dyDescent="0.2">
      <c r="A303" s="111"/>
      <c r="AD303" s="10"/>
    </row>
    <row r="304" spans="1:30" s="7" customFormat="1" x14ac:dyDescent="0.2">
      <c r="A304" s="111"/>
      <c r="AD304" s="10"/>
    </row>
    <row r="305" spans="1:30" s="7" customFormat="1" x14ac:dyDescent="0.2">
      <c r="A305" s="111"/>
      <c r="AD305" s="10"/>
    </row>
    <row r="306" spans="1:30" s="7" customFormat="1" x14ac:dyDescent="0.2">
      <c r="A306" s="111"/>
      <c r="AD306" s="10"/>
    </row>
    <row r="307" spans="1:30" s="7" customFormat="1" x14ac:dyDescent="0.2">
      <c r="A307" s="111"/>
      <c r="AD307" s="10"/>
    </row>
    <row r="308" spans="1:30" s="7" customFormat="1" x14ac:dyDescent="0.2">
      <c r="A308" s="111"/>
      <c r="AD308" s="10"/>
    </row>
    <row r="309" spans="1:30" s="7" customFormat="1" x14ac:dyDescent="0.2">
      <c r="A309" s="111"/>
      <c r="AD309" s="10"/>
    </row>
    <row r="310" spans="1:30" s="7" customFormat="1" x14ac:dyDescent="0.2">
      <c r="A310" s="111"/>
      <c r="AD310" s="10"/>
    </row>
    <row r="311" spans="1:30" s="7" customFormat="1" x14ac:dyDescent="0.2">
      <c r="A311" s="111"/>
      <c r="AD311" s="10"/>
    </row>
    <row r="312" spans="1:30" s="7" customFormat="1" x14ac:dyDescent="0.2">
      <c r="A312" s="111"/>
      <c r="AD312" s="10"/>
    </row>
    <row r="313" spans="1:30" s="7" customFormat="1" x14ac:dyDescent="0.2">
      <c r="A313" s="111"/>
      <c r="AD313" s="10"/>
    </row>
    <row r="314" spans="1:30" s="7" customFormat="1" x14ac:dyDescent="0.2">
      <c r="A314" s="111"/>
      <c r="AD314" s="10"/>
    </row>
    <row r="315" spans="1:30" s="7" customFormat="1" x14ac:dyDescent="0.2">
      <c r="A315" s="111"/>
      <c r="AD315" s="10"/>
    </row>
    <row r="316" spans="1:30" s="7" customFormat="1" x14ac:dyDescent="0.2">
      <c r="A316" s="111"/>
      <c r="AD316" s="10"/>
    </row>
    <row r="317" spans="1:30" s="7" customFormat="1" x14ac:dyDescent="0.2">
      <c r="A317" s="111"/>
      <c r="AD317" s="10"/>
    </row>
    <row r="318" spans="1:30" s="7" customFormat="1" x14ac:dyDescent="0.2">
      <c r="A318" s="111"/>
      <c r="AD318" s="10"/>
    </row>
    <row r="319" spans="1:30" s="7" customFormat="1" x14ac:dyDescent="0.2">
      <c r="A319" s="111"/>
      <c r="AD319" s="10"/>
    </row>
    <row r="320" spans="1:30" s="7" customFormat="1" x14ac:dyDescent="0.2">
      <c r="A320" s="111"/>
      <c r="AD320" s="10"/>
    </row>
    <row r="321" spans="1:30" s="7" customFormat="1" x14ac:dyDescent="0.2">
      <c r="A321" s="111"/>
      <c r="AD321" s="10"/>
    </row>
    <row r="322" spans="1:30" s="7" customFormat="1" x14ac:dyDescent="0.2">
      <c r="A322" s="111"/>
      <c r="AD322" s="10"/>
    </row>
    <row r="323" spans="1:30" s="7" customFormat="1" x14ac:dyDescent="0.2">
      <c r="A323" s="111"/>
      <c r="AD323" s="10"/>
    </row>
    <row r="324" spans="1:30" s="7" customFormat="1" x14ac:dyDescent="0.2">
      <c r="A324" s="111"/>
      <c r="AD324" s="10"/>
    </row>
  </sheetData>
  <mergeCells count="508">
    <mergeCell ref="A176:A177"/>
    <mergeCell ref="C188:C191"/>
    <mergeCell ref="A194:B196"/>
    <mergeCell ref="C194:L194"/>
    <mergeCell ref="C195:G195"/>
    <mergeCell ref="H195:L195"/>
    <mergeCell ref="A12:A13"/>
    <mergeCell ref="A48:A49"/>
    <mergeCell ref="A84:A85"/>
    <mergeCell ref="A120:A121"/>
    <mergeCell ref="A156:A157"/>
    <mergeCell ref="K152:K155"/>
    <mergeCell ref="G116:G119"/>
    <mergeCell ref="H116:H119"/>
    <mergeCell ref="I116:I119"/>
    <mergeCell ref="J116:J119"/>
    <mergeCell ref="A65:A66"/>
    <mergeCell ref="A101:A102"/>
    <mergeCell ref="A137:A138"/>
    <mergeCell ref="I152:I155"/>
    <mergeCell ref="F116:F119"/>
    <mergeCell ref="F152:F155"/>
    <mergeCell ref="G152:G155"/>
    <mergeCell ref="H152:H155"/>
    <mergeCell ref="B233:L233"/>
    <mergeCell ref="H8:H11"/>
    <mergeCell ref="I8:I11"/>
    <mergeCell ref="J8:J11"/>
    <mergeCell ref="K8:K11"/>
    <mergeCell ref="L8:L11"/>
    <mergeCell ref="E116:E119"/>
    <mergeCell ref="G44:G47"/>
    <mergeCell ref="H44:H47"/>
    <mergeCell ref="I44:I47"/>
    <mergeCell ref="J44:J47"/>
    <mergeCell ref="K70:K71"/>
    <mergeCell ref="K106:K107"/>
    <mergeCell ref="G104:G105"/>
    <mergeCell ref="H104:H105"/>
    <mergeCell ref="K116:K119"/>
    <mergeCell ref="I140:I141"/>
    <mergeCell ref="K137:K138"/>
    <mergeCell ref="I137:I138"/>
    <mergeCell ref="J137:J138"/>
    <mergeCell ref="G140:G141"/>
    <mergeCell ref="D80:D83"/>
    <mergeCell ref="E80:E83"/>
    <mergeCell ref="F188:F191"/>
    <mergeCell ref="H214:H215"/>
    <mergeCell ref="I214:I215"/>
    <mergeCell ref="J214:J215"/>
    <mergeCell ref="K214:K215"/>
    <mergeCell ref="L214:L215"/>
    <mergeCell ref="A206:B208"/>
    <mergeCell ref="C206:L206"/>
    <mergeCell ref="C207:G207"/>
    <mergeCell ref="H207:L207"/>
    <mergeCell ref="C209:C210"/>
    <mergeCell ref="K212:K213"/>
    <mergeCell ref="L212:L213"/>
    <mergeCell ref="H209:H210"/>
    <mergeCell ref="I209:I210"/>
    <mergeCell ref="J209:J210"/>
    <mergeCell ref="A214:A215"/>
    <mergeCell ref="C214:C215"/>
    <mergeCell ref="D214:D215"/>
    <mergeCell ref="E214:E215"/>
    <mergeCell ref="F214:F215"/>
    <mergeCell ref="G214:G215"/>
    <mergeCell ref="A212:A213"/>
    <mergeCell ref="C212:C213"/>
    <mergeCell ref="D212:D213"/>
    <mergeCell ref="B232:L232"/>
    <mergeCell ref="A220:D220"/>
    <mergeCell ref="C221:E221"/>
    <mergeCell ref="F221:I221"/>
    <mergeCell ref="J221:L221"/>
    <mergeCell ref="C222:E222"/>
    <mergeCell ref="F222:I222"/>
    <mergeCell ref="J222:L222"/>
    <mergeCell ref="A224:L224"/>
    <mergeCell ref="A225:L225"/>
    <mergeCell ref="B226:F226"/>
    <mergeCell ref="H226:L226"/>
    <mergeCell ref="B227:F227"/>
    <mergeCell ref="H227:L227"/>
    <mergeCell ref="B228:F228"/>
    <mergeCell ref="H228:L228"/>
    <mergeCell ref="B229:F229"/>
    <mergeCell ref="H229:L229"/>
    <mergeCell ref="E212:E213"/>
    <mergeCell ref="F212:F213"/>
    <mergeCell ref="K209:K210"/>
    <mergeCell ref="L209:L210"/>
    <mergeCell ref="G212:G213"/>
    <mergeCell ref="H212:H213"/>
    <mergeCell ref="I212:I213"/>
    <mergeCell ref="J212:J213"/>
    <mergeCell ref="A209:A210"/>
    <mergeCell ref="D209:D210"/>
    <mergeCell ref="E209:E210"/>
    <mergeCell ref="F209:F210"/>
    <mergeCell ref="G209:G210"/>
    <mergeCell ref="K197:K198"/>
    <mergeCell ref="L197:L198"/>
    <mergeCell ref="E202:E204"/>
    <mergeCell ref="F202:F204"/>
    <mergeCell ref="G202:G204"/>
    <mergeCell ref="J202:J204"/>
    <mergeCell ref="L188:L191"/>
    <mergeCell ref="K188:K191"/>
    <mergeCell ref="C184:L184"/>
    <mergeCell ref="C185:G185"/>
    <mergeCell ref="H185:L185"/>
    <mergeCell ref="E188:E191"/>
    <mergeCell ref="L192:L193"/>
    <mergeCell ref="L202:L204"/>
    <mergeCell ref="K202:K204"/>
    <mergeCell ref="A197:A198"/>
    <mergeCell ref="E197:E198"/>
    <mergeCell ref="F197:F198"/>
    <mergeCell ref="G197:G198"/>
    <mergeCell ref="J197:J198"/>
    <mergeCell ref="A202:A204"/>
    <mergeCell ref="A178:A179"/>
    <mergeCell ref="C178:C179"/>
    <mergeCell ref="D178:D179"/>
    <mergeCell ref="H178:H179"/>
    <mergeCell ref="I178:I179"/>
    <mergeCell ref="D188:D191"/>
    <mergeCell ref="A188:A191"/>
    <mergeCell ref="A192:A193"/>
    <mergeCell ref="A184:B187"/>
    <mergeCell ref="G188:G191"/>
    <mergeCell ref="H188:H191"/>
    <mergeCell ref="I188:I191"/>
    <mergeCell ref="J188:J191"/>
    <mergeCell ref="A170:B172"/>
    <mergeCell ref="C170:L170"/>
    <mergeCell ref="C171:G171"/>
    <mergeCell ref="H171:L171"/>
    <mergeCell ref="C173:C174"/>
    <mergeCell ref="D173:D174"/>
    <mergeCell ref="E173:E174"/>
    <mergeCell ref="F173:F174"/>
    <mergeCell ref="L173:L174"/>
    <mergeCell ref="G173:G174"/>
    <mergeCell ref="H173:H174"/>
    <mergeCell ref="I173:I174"/>
    <mergeCell ref="J173:J174"/>
    <mergeCell ref="K173:K174"/>
    <mergeCell ref="A173:A174"/>
    <mergeCell ref="A142:A143"/>
    <mergeCell ref="C142:C143"/>
    <mergeCell ref="D142:D143"/>
    <mergeCell ref="E142:E143"/>
    <mergeCell ref="F142:F143"/>
    <mergeCell ref="G142:G143"/>
    <mergeCell ref="H142:H143"/>
    <mergeCell ref="I142:I143"/>
    <mergeCell ref="A166:A168"/>
    <mergeCell ref="E166:E168"/>
    <mergeCell ref="A148:B151"/>
    <mergeCell ref="C148:L148"/>
    <mergeCell ref="C149:G149"/>
    <mergeCell ref="H149:L149"/>
    <mergeCell ref="A152:A155"/>
    <mergeCell ref="A158:B160"/>
    <mergeCell ref="C158:L158"/>
    <mergeCell ref="C159:G159"/>
    <mergeCell ref="G166:G168"/>
    <mergeCell ref="J166:J168"/>
    <mergeCell ref="K166:K168"/>
    <mergeCell ref="K161:K162"/>
    <mergeCell ref="L166:L168"/>
    <mergeCell ref="A161:A162"/>
    <mergeCell ref="A130:A132"/>
    <mergeCell ref="E130:E132"/>
    <mergeCell ref="F130:F132"/>
    <mergeCell ref="G130:G132"/>
    <mergeCell ref="J130:J132"/>
    <mergeCell ref="H140:H141"/>
    <mergeCell ref="K125:K126"/>
    <mergeCell ref="L130:L132"/>
    <mergeCell ref="L137:L138"/>
    <mergeCell ref="L125:L126"/>
    <mergeCell ref="A134:B136"/>
    <mergeCell ref="C134:L134"/>
    <mergeCell ref="C135:G135"/>
    <mergeCell ref="H135:L135"/>
    <mergeCell ref="C137:C138"/>
    <mergeCell ref="K140:K141"/>
    <mergeCell ref="L140:L141"/>
    <mergeCell ref="E137:E138"/>
    <mergeCell ref="F137:F138"/>
    <mergeCell ref="J140:J141"/>
    <mergeCell ref="G137:G138"/>
    <mergeCell ref="H137:H138"/>
    <mergeCell ref="A140:A141"/>
    <mergeCell ref="C140:C141"/>
    <mergeCell ref="A106:A107"/>
    <mergeCell ref="C106:C107"/>
    <mergeCell ref="D106:D107"/>
    <mergeCell ref="E106:E107"/>
    <mergeCell ref="F106:F107"/>
    <mergeCell ref="L104:L105"/>
    <mergeCell ref="A104:A105"/>
    <mergeCell ref="J125:J126"/>
    <mergeCell ref="G106:G107"/>
    <mergeCell ref="A112:B115"/>
    <mergeCell ref="C112:L112"/>
    <mergeCell ref="C113:G113"/>
    <mergeCell ref="H113:L113"/>
    <mergeCell ref="A116:A119"/>
    <mergeCell ref="L116:L119"/>
    <mergeCell ref="H106:H107"/>
    <mergeCell ref="I106:I107"/>
    <mergeCell ref="A122:B124"/>
    <mergeCell ref="C122:L122"/>
    <mergeCell ref="C123:G123"/>
    <mergeCell ref="H123:L123"/>
    <mergeCell ref="C116:C119"/>
    <mergeCell ref="A125:A126"/>
    <mergeCell ref="E125:E126"/>
    <mergeCell ref="A94:A96"/>
    <mergeCell ref="E94:E96"/>
    <mergeCell ref="F94:F96"/>
    <mergeCell ref="G94:G96"/>
    <mergeCell ref="J94:J96"/>
    <mergeCell ref="K94:K96"/>
    <mergeCell ref="A89:A90"/>
    <mergeCell ref="E89:E90"/>
    <mergeCell ref="C104:C105"/>
    <mergeCell ref="D104:D105"/>
    <mergeCell ref="E104:E105"/>
    <mergeCell ref="F104:F105"/>
    <mergeCell ref="A98:B100"/>
    <mergeCell ref="C98:L98"/>
    <mergeCell ref="C99:G99"/>
    <mergeCell ref="H99:L99"/>
    <mergeCell ref="C101:C102"/>
    <mergeCell ref="D101:D102"/>
    <mergeCell ref="I101:I102"/>
    <mergeCell ref="J101:J102"/>
    <mergeCell ref="K101:K102"/>
    <mergeCell ref="L101:L102"/>
    <mergeCell ref="I104:I105"/>
    <mergeCell ref="J104:J105"/>
    <mergeCell ref="A76:B79"/>
    <mergeCell ref="C76:L76"/>
    <mergeCell ref="C77:G77"/>
    <mergeCell ref="H77:L77"/>
    <mergeCell ref="F89:F90"/>
    <mergeCell ref="G89:G90"/>
    <mergeCell ref="J89:J90"/>
    <mergeCell ref="K89:K90"/>
    <mergeCell ref="A80:A83"/>
    <mergeCell ref="A86:B88"/>
    <mergeCell ref="C86:L86"/>
    <mergeCell ref="C87:G87"/>
    <mergeCell ref="H87:L87"/>
    <mergeCell ref="L80:L83"/>
    <mergeCell ref="L89:L90"/>
    <mergeCell ref="G80:G83"/>
    <mergeCell ref="H80:H83"/>
    <mergeCell ref="C84:C85"/>
    <mergeCell ref="D84:D85"/>
    <mergeCell ref="E84:E85"/>
    <mergeCell ref="F84:F85"/>
    <mergeCell ref="G84:G85"/>
    <mergeCell ref="H84:H85"/>
    <mergeCell ref="I84:I85"/>
    <mergeCell ref="M66:M71"/>
    <mergeCell ref="H68:H69"/>
    <mergeCell ref="I68:I69"/>
    <mergeCell ref="J68:J69"/>
    <mergeCell ref="K68:K69"/>
    <mergeCell ref="A68:A69"/>
    <mergeCell ref="C68:C69"/>
    <mergeCell ref="D68:D69"/>
    <mergeCell ref="E68:E69"/>
    <mergeCell ref="F68:F69"/>
    <mergeCell ref="G68:G69"/>
    <mergeCell ref="L68:L69"/>
    <mergeCell ref="A70:A71"/>
    <mergeCell ref="C70:C71"/>
    <mergeCell ref="D70:D71"/>
    <mergeCell ref="E70:E71"/>
    <mergeCell ref="F70:F71"/>
    <mergeCell ref="G70:G71"/>
    <mergeCell ref="H70:H71"/>
    <mergeCell ref="I70:I71"/>
    <mergeCell ref="J70:J71"/>
    <mergeCell ref="L70:L71"/>
    <mergeCell ref="C65:C66"/>
    <mergeCell ref="D65:D66"/>
    <mergeCell ref="A62:B64"/>
    <mergeCell ref="C62:L62"/>
    <mergeCell ref="C63:G63"/>
    <mergeCell ref="H63:L63"/>
    <mergeCell ref="A58:A60"/>
    <mergeCell ref="E58:E60"/>
    <mergeCell ref="F58:F60"/>
    <mergeCell ref="G58:G60"/>
    <mergeCell ref="J58:J60"/>
    <mergeCell ref="K58:K60"/>
    <mergeCell ref="L58:L60"/>
    <mergeCell ref="A50:B52"/>
    <mergeCell ref="C50:L50"/>
    <mergeCell ref="C44:C47"/>
    <mergeCell ref="D44:D47"/>
    <mergeCell ref="I48:I49"/>
    <mergeCell ref="M50:M52"/>
    <mergeCell ref="C51:G51"/>
    <mergeCell ref="H51:L51"/>
    <mergeCell ref="A53:A54"/>
    <mergeCell ref="E53:E54"/>
    <mergeCell ref="F53:F54"/>
    <mergeCell ref="G53:G54"/>
    <mergeCell ref="J53:J54"/>
    <mergeCell ref="K53:K54"/>
    <mergeCell ref="L53:L54"/>
    <mergeCell ref="J48:J49"/>
    <mergeCell ref="K48:K49"/>
    <mergeCell ref="L48:L49"/>
    <mergeCell ref="L34:L35"/>
    <mergeCell ref="F44:F47"/>
    <mergeCell ref="K44:K47"/>
    <mergeCell ref="L44:L47"/>
    <mergeCell ref="A34:A35"/>
    <mergeCell ref="C34:C35"/>
    <mergeCell ref="D34:D35"/>
    <mergeCell ref="E34:E35"/>
    <mergeCell ref="F34:F35"/>
    <mergeCell ref="G34:G35"/>
    <mergeCell ref="A40:B43"/>
    <mergeCell ref="C40:L40"/>
    <mergeCell ref="C41:G41"/>
    <mergeCell ref="H41:L41"/>
    <mergeCell ref="A44:A47"/>
    <mergeCell ref="G32:G33"/>
    <mergeCell ref="H32:H33"/>
    <mergeCell ref="I32:I33"/>
    <mergeCell ref="J32:J33"/>
    <mergeCell ref="H34:H35"/>
    <mergeCell ref="I34:I35"/>
    <mergeCell ref="J34:J35"/>
    <mergeCell ref="E44:E47"/>
    <mergeCell ref="K34:K35"/>
    <mergeCell ref="G29:G30"/>
    <mergeCell ref="C26:L26"/>
    <mergeCell ref="E22:E24"/>
    <mergeCell ref="F22:F24"/>
    <mergeCell ref="G22:G24"/>
    <mergeCell ref="A32:A33"/>
    <mergeCell ref="C32:C33"/>
    <mergeCell ref="D32:D33"/>
    <mergeCell ref="E32:E33"/>
    <mergeCell ref="F32:F33"/>
    <mergeCell ref="A26:B28"/>
    <mergeCell ref="A29:A30"/>
    <mergeCell ref="A22:A24"/>
    <mergeCell ref="J22:J24"/>
    <mergeCell ref="K22:K24"/>
    <mergeCell ref="C27:G27"/>
    <mergeCell ref="H27:L27"/>
    <mergeCell ref="K32:K33"/>
    <mergeCell ref="L32:L33"/>
    <mergeCell ref="H29:H30"/>
    <mergeCell ref="I29:I30"/>
    <mergeCell ref="J29:J30"/>
    <mergeCell ref="K29:K30"/>
    <mergeCell ref="L29:L30"/>
    <mergeCell ref="A1:L2"/>
    <mergeCell ref="A4:B7"/>
    <mergeCell ref="C4:L4"/>
    <mergeCell ref="C5:G5"/>
    <mergeCell ref="H5:L5"/>
    <mergeCell ref="A8:A11"/>
    <mergeCell ref="C8:C11"/>
    <mergeCell ref="D8:D11"/>
    <mergeCell ref="E8:E11"/>
    <mergeCell ref="F8:F11"/>
    <mergeCell ref="A14:B16"/>
    <mergeCell ref="C14:L14"/>
    <mergeCell ref="C15:G15"/>
    <mergeCell ref="H15:L15"/>
    <mergeCell ref="G8:G11"/>
    <mergeCell ref="A17:A18"/>
    <mergeCell ref="E17:E18"/>
    <mergeCell ref="F17:F18"/>
    <mergeCell ref="G17:G18"/>
    <mergeCell ref="I12:I13"/>
    <mergeCell ref="J12:J13"/>
    <mergeCell ref="K12:K13"/>
    <mergeCell ref="L12:L13"/>
    <mergeCell ref="C48:C49"/>
    <mergeCell ref="D48:D49"/>
    <mergeCell ref="E48:E49"/>
    <mergeCell ref="F48:F49"/>
    <mergeCell ref="G48:G49"/>
    <mergeCell ref="H48:H49"/>
    <mergeCell ref="C12:C13"/>
    <mergeCell ref="D12:D13"/>
    <mergeCell ref="E12:E13"/>
    <mergeCell ref="F12:F13"/>
    <mergeCell ref="G12:G13"/>
    <mergeCell ref="H12:H13"/>
    <mergeCell ref="J17:J18"/>
    <mergeCell ref="L17:L18"/>
    <mergeCell ref="K17:K18"/>
    <mergeCell ref="L22:L24"/>
    <mergeCell ref="C29:C30"/>
    <mergeCell ref="D29:D30"/>
    <mergeCell ref="E29:E30"/>
    <mergeCell ref="F29:F30"/>
    <mergeCell ref="E65:E66"/>
    <mergeCell ref="F65:F66"/>
    <mergeCell ref="G65:G66"/>
    <mergeCell ref="H65:H66"/>
    <mergeCell ref="I65:I66"/>
    <mergeCell ref="J65:J66"/>
    <mergeCell ref="K65:K66"/>
    <mergeCell ref="L65:L66"/>
    <mergeCell ref="I80:I83"/>
    <mergeCell ref="J80:J83"/>
    <mergeCell ref="K80:K83"/>
    <mergeCell ref="F80:F83"/>
    <mergeCell ref="L84:L85"/>
    <mergeCell ref="C120:C121"/>
    <mergeCell ref="D120:D121"/>
    <mergeCell ref="E120:E121"/>
    <mergeCell ref="F120:F121"/>
    <mergeCell ref="G120:G121"/>
    <mergeCell ref="H120:H121"/>
    <mergeCell ref="I120:I121"/>
    <mergeCell ref="L94:L96"/>
    <mergeCell ref="J106:J107"/>
    <mergeCell ref="K104:K105"/>
    <mergeCell ref="L106:L107"/>
    <mergeCell ref="D116:D119"/>
    <mergeCell ref="H101:H102"/>
    <mergeCell ref="E101:E102"/>
    <mergeCell ref="F101:F102"/>
    <mergeCell ref="G101:G102"/>
    <mergeCell ref="J120:J121"/>
    <mergeCell ref="K120:K121"/>
    <mergeCell ref="L120:L121"/>
    <mergeCell ref="K130:K132"/>
    <mergeCell ref="F125:F126"/>
    <mergeCell ref="G125:G126"/>
    <mergeCell ref="D137:D138"/>
    <mergeCell ref="J142:J143"/>
    <mergeCell ref="K142:K143"/>
    <mergeCell ref="C80:C83"/>
    <mergeCell ref="J84:J85"/>
    <mergeCell ref="K84:K85"/>
    <mergeCell ref="D140:D141"/>
    <mergeCell ref="E140:E141"/>
    <mergeCell ref="F140:F141"/>
    <mergeCell ref="K156:K157"/>
    <mergeCell ref="L156:L157"/>
    <mergeCell ref="C192:C193"/>
    <mergeCell ref="D192:D193"/>
    <mergeCell ref="E192:E193"/>
    <mergeCell ref="F192:F193"/>
    <mergeCell ref="G192:G193"/>
    <mergeCell ref="H192:H193"/>
    <mergeCell ref="I192:I193"/>
    <mergeCell ref="H159:L159"/>
    <mergeCell ref="E161:E162"/>
    <mergeCell ref="F161:F162"/>
    <mergeCell ref="C156:C157"/>
    <mergeCell ref="D156:D157"/>
    <mergeCell ref="E156:E157"/>
    <mergeCell ref="F156:F157"/>
    <mergeCell ref="G156:G157"/>
    <mergeCell ref="H156:H157"/>
    <mergeCell ref="I156:I157"/>
    <mergeCell ref="J176:J177"/>
    <mergeCell ref="I176:I177"/>
    <mergeCell ref="J178:J179"/>
    <mergeCell ref="L161:L162"/>
    <mergeCell ref="L178:L179"/>
    <mergeCell ref="L142:L143"/>
    <mergeCell ref="L176:L177"/>
    <mergeCell ref="L152:L155"/>
    <mergeCell ref="J152:J155"/>
    <mergeCell ref="C152:C155"/>
    <mergeCell ref="D152:D155"/>
    <mergeCell ref="E152:E155"/>
    <mergeCell ref="J192:J193"/>
    <mergeCell ref="K192:K193"/>
    <mergeCell ref="K176:K177"/>
    <mergeCell ref="E178:E179"/>
    <mergeCell ref="F178:F179"/>
    <mergeCell ref="G178:G179"/>
    <mergeCell ref="G176:G177"/>
    <mergeCell ref="H176:H177"/>
    <mergeCell ref="K178:K179"/>
    <mergeCell ref="G161:G162"/>
    <mergeCell ref="J161:J162"/>
    <mergeCell ref="F166:F168"/>
    <mergeCell ref="C176:C177"/>
    <mergeCell ref="D176:D177"/>
    <mergeCell ref="E176:E177"/>
    <mergeCell ref="F176:F177"/>
    <mergeCell ref="J156:J157"/>
  </mergeCells>
  <printOptions horizontalCentered="1"/>
  <pageMargins left="0.11811023622047245" right="0.11811023622047245" top="0.39370078740157483" bottom="0.35433070866141736" header="0.31496062992125984" footer="0"/>
  <pageSetup paperSize="9" scale="54" fitToHeight="0" orientation="landscape" r:id="rId1"/>
  <headerFooter>
    <oddFooter>&amp;C&amp;13&amp;P</oddFooter>
  </headerFooter>
  <rowBreaks count="17" manualBreakCount="17">
    <brk id="13" max="14" man="1"/>
    <brk id="25" max="14" man="1"/>
    <brk id="39" max="11" man="1"/>
    <brk id="49" max="11" man="1"/>
    <brk id="61" max="11" man="1"/>
    <brk id="75" max="11" man="1"/>
    <brk id="85" max="11" man="1"/>
    <brk id="97" max="11" man="1"/>
    <brk id="111" max="11" man="1"/>
    <brk id="121" max="11" man="1"/>
    <brk id="133" max="11" man="1"/>
    <brk id="147" max="11" man="1"/>
    <brk id="157" max="11" man="1"/>
    <brk id="169" max="11" man="1"/>
    <brk id="183" max="11" man="1"/>
    <brk id="193" max="11" man="1"/>
    <brk id="20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56DD-3EB3-41AB-B959-82850D5F0714}">
  <dimension ref="B1:V209"/>
  <sheetViews>
    <sheetView showGridLines="0" topLeftCell="A7" zoomScale="90" zoomScaleNormal="90" zoomScaleSheetLayoutView="90" zoomScalePageLayoutView="50" workbookViewId="0">
      <selection activeCell="C4" sqref="C4"/>
    </sheetView>
  </sheetViews>
  <sheetFormatPr defaultColWidth="8.85546875" defaultRowHeight="11.25" x14ac:dyDescent="0.2"/>
  <cols>
    <col min="1" max="1" width="1.140625" style="5" customWidth="1"/>
    <col min="2" max="2" width="30.140625" style="5" customWidth="1"/>
    <col min="3" max="17" width="22.7109375" style="5" customWidth="1"/>
    <col min="18" max="18" width="35.28515625" style="5" bestFit="1" customWidth="1"/>
    <col min="19" max="19" width="24.7109375" style="5" bestFit="1" customWidth="1"/>
    <col min="20" max="20" width="17.85546875" style="5" customWidth="1"/>
    <col min="21" max="21" width="24.140625" style="5" customWidth="1"/>
    <col min="22" max="22" width="25.5703125" style="5" bestFit="1" customWidth="1"/>
    <col min="23" max="23" width="25" style="5" customWidth="1"/>
    <col min="24" max="24" width="20.42578125" style="5" customWidth="1"/>
    <col min="25" max="16384" width="8.85546875" style="5"/>
  </cols>
  <sheetData>
    <row r="1" spans="2:22" ht="12" thickBot="1" x14ac:dyDescent="0.25"/>
    <row r="2" spans="2:22" ht="19.5" thickTop="1" thickBot="1" x14ac:dyDescent="0.25">
      <c r="B2" s="127"/>
      <c r="C2" s="191" t="s">
        <v>172</v>
      </c>
      <c r="D2" s="192"/>
      <c r="E2" s="192"/>
      <c r="F2" s="192"/>
      <c r="G2" s="192"/>
      <c r="H2" s="192"/>
      <c r="I2" s="193"/>
      <c r="J2" s="194" t="s">
        <v>210</v>
      </c>
      <c r="K2" s="195"/>
      <c r="L2" s="195"/>
      <c r="M2" s="195"/>
      <c r="N2" s="195"/>
      <c r="O2" s="195"/>
      <c r="P2" s="196"/>
      <c r="Q2" s="197" t="s">
        <v>167</v>
      </c>
    </row>
    <row r="3" spans="2:22" ht="39.75" thickTop="1" thickBot="1" x14ac:dyDescent="0.3">
      <c r="B3"/>
      <c r="C3" s="57" t="s">
        <v>33</v>
      </c>
      <c r="D3" s="57" t="s">
        <v>31</v>
      </c>
      <c r="E3" s="57" t="s">
        <v>50</v>
      </c>
      <c r="F3" s="57" t="s">
        <v>38</v>
      </c>
      <c r="G3" s="57" t="s">
        <v>39</v>
      </c>
      <c r="H3" s="57" t="s">
        <v>163</v>
      </c>
      <c r="I3" s="57" t="s">
        <v>166</v>
      </c>
      <c r="J3" s="138" t="s">
        <v>33</v>
      </c>
      <c r="K3" s="138" t="s">
        <v>31</v>
      </c>
      <c r="L3" s="138" t="s">
        <v>50</v>
      </c>
      <c r="M3" s="138" t="s">
        <v>38</v>
      </c>
      <c r="N3" s="138" t="s">
        <v>39</v>
      </c>
      <c r="O3" s="138" t="s">
        <v>163</v>
      </c>
      <c r="P3" s="138" t="s">
        <v>165</v>
      </c>
      <c r="Q3" s="198"/>
      <c r="R3"/>
    </row>
    <row r="4" spans="2:22" ht="19.5" thickTop="1" x14ac:dyDescent="0.25">
      <c r="B4" s="126" t="s">
        <v>168</v>
      </c>
      <c r="C4" s="137">
        <f>'ANEXO III - 26º TA'!C8+'ANEXO III - 26º TA'!H8+'ANEXO III - 26º TA'!C44+'ANEXO III - 26º TA'!H44+'ANEXO III - 26º TA'!C80+'ANEXO III - 26º TA'!H80</f>
        <v>245000</v>
      </c>
      <c r="D4" s="137">
        <f>'ANEXO III - 26º TA'!D8+'ANEXO III - 26º TA'!I8+'ANEXO III - 26º TA'!D44+'ANEXO III - 26º TA'!I44+'ANEXO III - 26º TA'!D80+'ANEXO III - 26º TA'!I80</f>
        <v>3432233</v>
      </c>
      <c r="E4" s="137">
        <f>'ANEXO III - 26º TA'!E8+'ANEXO III - 26º TA'!J8+'ANEXO III - 26º TA'!E44+'ANEXO III - 26º TA'!J44+'ANEXO III - 26º TA'!E80+'ANEXO III - 26º TA'!J80</f>
        <v>9429598</v>
      </c>
      <c r="F4" s="137">
        <f>'ANEXO III - 26º TA'!F8+'ANEXO III - 26º TA'!K8+'ANEXO III - 26º TA'!F44+'ANEXO III - 26º TA'!K44+'ANEXO III - 26º TA'!F80+'ANEXO III - 26º TA'!K80</f>
        <v>0</v>
      </c>
      <c r="G4" s="137">
        <f>'ANEXO III - 26º TA'!G8+'ANEXO III - 26º TA'!L8+'ANEXO III - 26º TA'!G44+'ANEXO III - 26º TA'!L44+'ANEXO III - 26º TA'!G80+'ANEXO III - 26º TA'!L80</f>
        <v>74030</v>
      </c>
      <c r="H4" s="137"/>
      <c r="I4" s="131">
        <f>SUM(C4:H4)</f>
        <v>13180861</v>
      </c>
      <c r="J4" s="136">
        <f>SUM('ANEXO III - 26º TA'!C116+'ANEXO III - 26º TA'!H116+'ANEXO III - 26º TA'!C152+'ANEXO III - 26º TA'!H152+'ANEXO III - 26º TA'!C188+'ANEXO III - 26º TA'!H188)</f>
        <v>1801740</v>
      </c>
      <c r="K4" s="136">
        <f>SUM('ANEXO III - 26º TA'!D116+'ANEXO III - 26º TA'!I116+'ANEXO III - 26º TA'!D152+'ANEXO III - 26º TA'!I152+'ANEXO III - 26º TA'!D188+'ANEXO III - 26º TA'!I188)</f>
        <v>14639227</v>
      </c>
      <c r="L4" s="136">
        <f>SUM('ANEXO III - 26º TA'!E116+'ANEXO III - 26º TA'!J116+'ANEXO III - 26º TA'!E152+'ANEXO III - 26º TA'!J152+'ANEXO III - 26º TA'!E188+'ANEXO III - 26º TA'!J188)</f>
        <v>11798809</v>
      </c>
      <c r="M4" s="136">
        <f>SUM('ANEXO III - 26º TA'!F116+'ANEXO III - 26º TA'!K116+'ANEXO III - 26º TA'!F152+'ANEXO III - 26º TA'!K152+'ANEXO III - 26º TA'!F188+'ANEXO III - 26º TA'!K188)</f>
        <v>6930344</v>
      </c>
      <c r="N4" s="136">
        <f>SUM('ANEXO III - 26º TA'!G116+'ANEXO III - 26º TA'!L116+'ANEXO III - 26º TA'!G152+'ANEXO III - 26º TA'!L152+'ANEXO III - 26º TA'!G188+'ANEXO III - 26º TA'!L188)</f>
        <v>2591151</v>
      </c>
      <c r="O4" s="136"/>
      <c r="P4" s="129">
        <f>SUM(J4:O4)</f>
        <v>37761271</v>
      </c>
      <c r="Q4" s="135">
        <f>SUM(I4+P4)</f>
        <v>50942132</v>
      </c>
      <c r="R4" s="145" t="s">
        <v>168</v>
      </c>
      <c r="S4"/>
      <c r="T4"/>
      <c r="U4"/>
      <c r="V4"/>
    </row>
    <row r="5" spans="2:22" ht="18.75" x14ac:dyDescent="0.25">
      <c r="B5" s="139" t="s">
        <v>169</v>
      </c>
      <c r="C5" s="137">
        <f>'ANEXO III - 26º TA'!C9+'ANEXO III - 26º TA'!H9+'ANEXO III - 26º TA'!C45+'ANEXO III - 26º TA'!H45+'ANEXO III - 26º TA'!C81+'ANEXO III - 26º TA'!H81</f>
        <v>0</v>
      </c>
      <c r="D5" s="137">
        <f>'ANEXO III - 26º TA'!D9+'ANEXO III - 26º TA'!I9+'ANEXO III - 26º TA'!D45+'ANEXO III - 26º TA'!I45+'ANEXO III - 26º TA'!D81+'ANEXO III - 26º TA'!I81</f>
        <v>0</v>
      </c>
      <c r="E5" s="137">
        <f>'ANEXO III - 26º TA'!E9+'ANEXO III - 26º TA'!J9+'ANEXO III - 26º TA'!E45+'ANEXO III - 26º TA'!J45+'ANEXO III - 26º TA'!E81+'ANEXO III - 26º TA'!J81</f>
        <v>0</v>
      </c>
      <c r="F5" s="137">
        <f>'ANEXO III - 26º TA'!F9+'ANEXO III - 26º TA'!K9+'ANEXO III - 26º TA'!F45+'ANEXO III - 26º TA'!K45+'ANEXO III - 26º TA'!F81+'ANEXO III - 26º TA'!K81</f>
        <v>0</v>
      </c>
      <c r="G5" s="137">
        <f>'ANEXO III - 26º TA'!G9+'ANEXO III - 26º TA'!L9+'ANEXO III - 26º TA'!G45+'ANEXO III - 26º TA'!L45+'ANEXO III - 26º TA'!G81+'ANEXO III - 26º TA'!L81</f>
        <v>0</v>
      </c>
      <c r="H5" s="137"/>
      <c r="I5" s="131">
        <f>SUM(C5:H5)</f>
        <v>0</v>
      </c>
      <c r="J5" s="136">
        <f>SUM('ANEXO III - 26º TA'!C117+'ANEXO III - 26º TA'!H117+'ANEXO III - 26º TA'!C153+'ANEXO III - 26º TA'!H153+'ANEXO III - 26º TA'!C189+'ANEXO III - 26º TA'!H189)</f>
        <v>0</v>
      </c>
      <c r="K5" s="136">
        <f>SUM('ANEXO III - 26º TA'!D117+'ANEXO III - 26º TA'!I117+'ANEXO III - 26º TA'!D153+'ANEXO III - 26º TA'!I153+'ANEXO III - 26º TA'!D189+'ANEXO III - 26º TA'!I189)</f>
        <v>0</v>
      </c>
      <c r="L5" s="136">
        <f>SUM('ANEXO III - 26º TA'!E117+'ANEXO III - 26º TA'!J117+'ANEXO III - 26º TA'!E153+'ANEXO III - 26º TA'!J153+'ANEXO III - 26º TA'!E189+'ANEXO III - 26º TA'!J189)</f>
        <v>0</v>
      </c>
      <c r="M5" s="136">
        <f>SUM('ANEXO III - 26º TA'!F117+'ANEXO III - 26º TA'!K117+'ANEXO III - 26º TA'!F153+'ANEXO III - 26º TA'!K153+'ANEXO III - 26º TA'!F189+'ANEXO III - 26º TA'!K189)</f>
        <v>0</v>
      </c>
      <c r="N5" s="136">
        <f>SUM('ANEXO III - 26º TA'!G117+'ANEXO III - 26º TA'!L117+'ANEXO III - 26º TA'!G153+'ANEXO III - 26º TA'!L153+'ANEXO III - 26º TA'!G189+'ANEXO III - 26º TA'!L189)</f>
        <v>0</v>
      </c>
      <c r="O5" s="140"/>
      <c r="P5" s="129">
        <f t="shared" ref="P5:P14" si="0">SUM(J5:O5)</f>
        <v>0</v>
      </c>
      <c r="Q5" s="135">
        <f>SUM(I5+P5)</f>
        <v>0</v>
      </c>
      <c r="R5" s="146" t="s">
        <v>169</v>
      </c>
      <c r="S5"/>
      <c r="T5"/>
      <c r="U5"/>
      <c r="V5"/>
    </row>
    <row r="6" spans="2:22" ht="18.75" x14ac:dyDescent="0.25">
      <c r="B6" s="139" t="s">
        <v>170</v>
      </c>
      <c r="C6" s="137">
        <f>'ANEXO III - 26º TA'!C10+'ANEXO III - 26º TA'!H10+'ANEXO III - 26º TA'!C46+'ANEXO III - 26º TA'!H46+'ANEXO III - 26º TA'!C82+'ANEXO III - 26º TA'!H82</f>
        <v>0</v>
      </c>
      <c r="D6" s="137">
        <f>'ANEXO III - 26º TA'!D10+'ANEXO III - 26º TA'!I10+'ANEXO III - 26º TA'!D46+'ANEXO III - 26º TA'!I46+'ANEXO III - 26º TA'!D82+'ANEXO III - 26º TA'!I82</f>
        <v>0</v>
      </c>
      <c r="E6" s="137">
        <f>'ANEXO III - 26º TA'!E10+'ANEXO III - 26º TA'!J10+'ANEXO III - 26º TA'!E46+'ANEXO III - 26º TA'!J46+'ANEXO III - 26º TA'!E82+'ANEXO III - 26º TA'!J82</f>
        <v>0</v>
      </c>
      <c r="F6" s="137">
        <f>'ANEXO III - 26º TA'!F10+'ANEXO III - 26º TA'!K10+'ANEXO III - 26º TA'!F46+'ANEXO III - 26º TA'!K46+'ANEXO III - 26º TA'!F82+'ANEXO III - 26º TA'!K82</f>
        <v>0</v>
      </c>
      <c r="G6" s="137">
        <f>'ANEXO III - 26º TA'!G10+'ANEXO III - 26º TA'!L10+'ANEXO III - 26º TA'!G46+'ANEXO III - 26º TA'!L46+'ANEXO III - 26º TA'!G82+'ANEXO III - 26º TA'!L82</f>
        <v>0</v>
      </c>
      <c r="H6" s="137"/>
      <c r="I6" s="131">
        <f t="shared" ref="I6:I15" si="1">SUM(C6:H6)</f>
        <v>0</v>
      </c>
      <c r="J6" s="136">
        <f>SUM('ANEXO III - 26º TA'!C118+'ANEXO III - 26º TA'!H118+'ANEXO III - 26º TA'!C154+'ANEXO III - 26º TA'!H154+'ANEXO III - 26º TA'!C190+'ANEXO III - 26º TA'!H190)</f>
        <v>0</v>
      </c>
      <c r="K6" s="136">
        <f>SUM('ANEXO III - 26º TA'!D118+'ANEXO III - 26º TA'!I118+'ANEXO III - 26º TA'!D154+'ANEXO III - 26º TA'!I154+'ANEXO III - 26º TA'!D190+'ANEXO III - 26º TA'!I190)</f>
        <v>0</v>
      </c>
      <c r="L6" s="136">
        <f>SUM('ANEXO III - 26º TA'!E118+'ANEXO III - 26º TA'!J118+'ANEXO III - 26º TA'!E154+'ANEXO III - 26º TA'!J154+'ANEXO III - 26º TA'!E190+'ANEXO III - 26º TA'!J190)</f>
        <v>0</v>
      </c>
      <c r="M6" s="136">
        <f>SUM('ANEXO III - 26º TA'!F118+'ANEXO III - 26º TA'!K118+'ANEXO III - 26º TA'!F154+'ANEXO III - 26º TA'!K154+'ANEXO III - 26º TA'!F190+'ANEXO III - 26º TA'!K190)</f>
        <v>0</v>
      </c>
      <c r="N6" s="136">
        <f>SUM('ANEXO III - 26º TA'!G118+'ANEXO III - 26º TA'!L118+'ANEXO III - 26º TA'!G154+'ANEXO III - 26º TA'!L154+'ANEXO III - 26º TA'!G190+'ANEXO III - 26º TA'!L190)</f>
        <v>0</v>
      </c>
      <c r="O6" s="140"/>
      <c r="P6" s="129">
        <f t="shared" si="0"/>
        <v>0</v>
      </c>
      <c r="Q6" s="135">
        <f t="shared" ref="Q6:Q15" si="2">SUM(I6+P6)</f>
        <v>0</v>
      </c>
      <c r="R6" s="146" t="s">
        <v>170</v>
      </c>
      <c r="S6"/>
      <c r="T6"/>
      <c r="U6"/>
      <c r="V6"/>
    </row>
    <row r="7" spans="2:22" ht="18.75" x14ac:dyDescent="0.25">
      <c r="B7" s="139" t="s">
        <v>171</v>
      </c>
      <c r="C7" s="137">
        <f>'ANEXO III - 26º TA'!C11+'ANEXO III - 26º TA'!H11+'ANEXO III - 26º TA'!C47+'ANEXO III - 26º TA'!H47+'ANEXO III - 26º TA'!C83+'ANEXO III - 26º TA'!H83</f>
        <v>0</v>
      </c>
      <c r="D7" s="137">
        <f>'ANEXO III - 26º TA'!D11+'ANEXO III - 26º TA'!I11+'ANEXO III - 26º TA'!D47+'ANEXO III - 26º TA'!I47+'ANEXO III - 26º TA'!D83+'ANEXO III - 26º TA'!I83</f>
        <v>0</v>
      </c>
      <c r="E7" s="137">
        <f>'ANEXO III - 26º TA'!E11+'ANEXO III - 26º TA'!J11+'ANEXO III - 26º TA'!E47+'ANEXO III - 26º TA'!J47+'ANEXO III - 26º TA'!E83+'ANEXO III - 26º TA'!J83</f>
        <v>0</v>
      </c>
      <c r="F7" s="137">
        <f>'ANEXO III - 26º TA'!F11+'ANEXO III - 26º TA'!K11+'ANEXO III - 26º TA'!F47+'ANEXO III - 26º TA'!K47+'ANEXO III - 26º TA'!F83+'ANEXO III - 26º TA'!K83</f>
        <v>0</v>
      </c>
      <c r="G7" s="137">
        <f>'ANEXO III - 26º TA'!G11+'ANEXO III - 26º TA'!L11+'ANEXO III - 26º TA'!G47+'ANEXO III - 26º TA'!L47+'ANEXO III - 26º TA'!G83+'ANEXO III - 26º TA'!L83</f>
        <v>0</v>
      </c>
      <c r="H7" s="137"/>
      <c r="I7" s="131">
        <f t="shared" si="1"/>
        <v>0</v>
      </c>
      <c r="J7" s="136">
        <f>SUM('ANEXO III - 26º TA'!C119+'ANEXO III - 26º TA'!H119+'ANEXO III - 26º TA'!C155+'ANEXO III - 26º TA'!H155+'ANEXO III - 26º TA'!C191+'ANEXO III - 26º TA'!H191)</f>
        <v>0</v>
      </c>
      <c r="K7" s="136">
        <f>SUM('ANEXO III - 26º TA'!D119+'ANEXO III - 26º TA'!I119+'ANEXO III - 26º TA'!D155+'ANEXO III - 26º TA'!I155+'ANEXO III - 26º TA'!D191+'ANEXO III - 26º TA'!I191)</f>
        <v>0</v>
      </c>
      <c r="L7" s="136">
        <f>SUM('ANEXO III - 26º TA'!E119+'ANEXO III - 26º TA'!J119+'ANEXO III - 26º TA'!E155+'ANEXO III - 26º TA'!J155+'ANEXO III - 26º TA'!E191+'ANEXO III - 26º TA'!J191)</f>
        <v>0</v>
      </c>
      <c r="M7" s="136">
        <f>SUM('ANEXO III - 26º TA'!F119+'ANEXO III - 26º TA'!K119+'ANEXO III - 26º TA'!F155+'ANEXO III - 26º TA'!K155+'ANEXO III - 26º TA'!F191+'ANEXO III - 26º TA'!K191)</f>
        <v>0</v>
      </c>
      <c r="N7" s="136">
        <f>SUM('ANEXO III - 26º TA'!G119+'ANEXO III - 26º TA'!L119+'ANEXO III - 26º TA'!G155+'ANEXO III - 26º TA'!L155+'ANEXO III - 26º TA'!G191+'ANEXO III - 26º TA'!L191)</f>
        <v>0</v>
      </c>
      <c r="O7" s="140"/>
      <c r="P7" s="129">
        <f t="shared" si="0"/>
        <v>0</v>
      </c>
      <c r="Q7" s="135">
        <f t="shared" si="2"/>
        <v>0</v>
      </c>
      <c r="R7" s="146" t="s">
        <v>171</v>
      </c>
      <c r="S7"/>
      <c r="T7"/>
      <c r="U7"/>
      <c r="V7"/>
    </row>
    <row r="8" spans="2:22" ht="18.75" x14ac:dyDescent="0.25">
      <c r="B8" s="124" t="s">
        <v>162</v>
      </c>
      <c r="C8" s="132" t="e">
        <f>'ANEXO III - 26º TA'!#REF!+'ANEXO III - 26º TA'!#REF!+'ANEXO III - 26º TA'!#REF!+'ANEXO III - 26º TA'!#REF!+'ANEXO III - 26º TA'!#REF!+'ANEXO III - 26º TA'!#REF!</f>
        <v>#REF!</v>
      </c>
      <c r="D8" s="132" t="e">
        <f>'ANEXO III - 26º TA'!#REF!+'ANEXO III - 26º TA'!#REF!+'ANEXO III - 26º TA'!#REF!+'ANEXO III - 26º TA'!#REF!+'ANEXO III - 26º TA'!#REF!+'ANEXO III - 26º TA'!#REF!</f>
        <v>#REF!</v>
      </c>
      <c r="E8" s="132" t="e">
        <f>'ANEXO III - 26º TA'!#REF!+'ANEXO III - 26º TA'!#REF!+'ANEXO III - 26º TA'!#REF!+'ANEXO III - 26º TA'!#REF!+'ANEXO III - 26º TA'!#REF!+'ANEXO III - 26º TA'!#REF!</f>
        <v>#REF!</v>
      </c>
      <c r="F8" s="132" t="e">
        <f>'ANEXO III - 26º TA'!#REF!+'ANEXO III - 26º TA'!#REF!+'ANEXO III - 26º TA'!#REF!+'ANEXO III - 26º TA'!#REF!+'ANEXO III - 26º TA'!#REF!+'ANEXO III - 26º TA'!#REF!</f>
        <v>#REF!</v>
      </c>
      <c r="G8" s="132" t="e">
        <f>'ANEXO III - 26º TA'!#REF!+'ANEXO III - 26º TA'!#REF!+'ANEXO III - 26º TA'!#REF!+'ANEXO III - 26º TA'!#REF!+'ANEXO III - 26º TA'!#REF!+'ANEXO III - 26º TA'!#REF!</f>
        <v>#REF!</v>
      </c>
      <c r="H8" s="132"/>
      <c r="I8" s="131" t="e">
        <f t="shared" si="1"/>
        <v>#REF!</v>
      </c>
      <c r="J8" s="134" t="e">
        <f>SUM('ANEXO III - 26º TA'!#REF!+'ANEXO III - 26º TA'!#REF!+'ANEXO III - 26º TA'!#REF!+'ANEXO III - 26º TA'!#REF!+'ANEXO III - 26º TA'!#REF!+'ANEXO III - 26º TA'!#REF!)</f>
        <v>#REF!</v>
      </c>
      <c r="K8" s="134" t="e">
        <f>SUM('ANEXO III - 26º TA'!#REF!+'ANEXO III - 26º TA'!#REF!+'ANEXO III - 26º TA'!#REF!+'ANEXO III - 26º TA'!#REF!+'ANEXO III - 26º TA'!#REF!+'ANEXO III - 26º TA'!#REF!)</f>
        <v>#REF!</v>
      </c>
      <c r="L8" s="134" t="e">
        <f>SUM('ANEXO III - 26º TA'!#REF!+'ANEXO III - 26º TA'!#REF!+'ANEXO III - 26º TA'!#REF!+'ANEXO III - 26º TA'!#REF!+'ANEXO III - 26º TA'!#REF!+'ANEXO III - 26º TA'!#REF!)</f>
        <v>#REF!</v>
      </c>
      <c r="M8" s="134" t="e">
        <f>SUM('ANEXO III - 26º TA'!#REF!+'ANEXO III - 26º TA'!#REF!+'ANEXO III - 26º TA'!#REF!+'ANEXO III - 26º TA'!#REF!+'ANEXO III - 26º TA'!#REF!+'ANEXO III - 26º TA'!#REF!)</f>
        <v>#REF!</v>
      </c>
      <c r="N8" s="134" t="e">
        <f>SUM('ANEXO III - 26º TA'!#REF!+'ANEXO III - 26º TA'!#REF!+'ANEXO III - 26º TA'!#REF!+'ANEXO III - 26º TA'!#REF!+'ANEXO III - 26º TA'!#REF!+'ANEXO III - 26º TA'!#REF!)</f>
        <v>#REF!</v>
      </c>
      <c r="O8" s="133"/>
      <c r="P8" s="129" t="e">
        <f t="shared" si="0"/>
        <v>#REF!</v>
      </c>
      <c r="Q8" s="135" t="e">
        <f t="shared" si="2"/>
        <v>#REF!</v>
      </c>
      <c r="R8" s="147" t="s">
        <v>162</v>
      </c>
      <c r="S8"/>
      <c r="T8"/>
      <c r="U8"/>
      <c r="V8"/>
    </row>
    <row r="9" spans="2:22" ht="18.75" x14ac:dyDescent="0.25">
      <c r="B9" s="124" t="s">
        <v>161</v>
      </c>
      <c r="C9" s="132" t="e">
        <f>'ANEXO III - 26º TA'!#REF!+'ANEXO III - 26º TA'!#REF!+'ANEXO III - 26º TA'!#REF!+'ANEXO III - 26º TA'!#REF!+'ANEXO III - 26º TA'!#REF!+'ANEXO III - 26º TA'!#REF!</f>
        <v>#REF!</v>
      </c>
      <c r="D9" s="132" t="e">
        <f>'ANEXO III - 26º TA'!#REF!+'ANEXO III - 26º TA'!#REF!+'ANEXO III - 26º TA'!#REF!+'ANEXO III - 26º TA'!#REF!+'ANEXO III - 26º TA'!#REF!+'ANEXO III - 26º TA'!#REF!</f>
        <v>#REF!</v>
      </c>
      <c r="E9" s="132" t="e">
        <f>'ANEXO III - 26º TA'!#REF!+'ANEXO III - 26º TA'!#REF!+'ANEXO III - 26º TA'!#REF!+'ANEXO III - 26º TA'!#REF!+'ANEXO III - 26º TA'!#REF!+'ANEXO III - 26º TA'!#REF!</f>
        <v>#REF!</v>
      </c>
      <c r="F9" s="132" t="e">
        <f>'ANEXO III - 26º TA'!#REF!+'ANEXO III - 26º TA'!#REF!+'ANEXO III - 26º TA'!#REF!+'ANEXO III - 26º TA'!#REF!+'ANEXO III - 26º TA'!#REF!+'ANEXO III - 26º TA'!#REF!</f>
        <v>#REF!</v>
      </c>
      <c r="G9" s="132" t="e">
        <f>'ANEXO III - 26º TA'!#REF!+'ANEXO III - 26º TA'!#REF!+'ANEXO III - 26º TA'!#REF!+'ANEXO III - 26º TA'!#REF!+'ANEXO III - 26º TA'!#REF!+'ANEXO III - 26º TA'!#REF!</f>
        <v>#REF!</v>
      </c>
      <c r="H9" s="132"/>
      <c r="I9" s="131" t="e">
        <f t="shared" si="1"/>
        <v>#REF!</v>
      </c>
      <c r="J9" s="134" t="e">
        <f>'ANEXO III - 26º TA'!#REF!+'ANEXO III - 26º TA'!#REF!+'ANEXO III - 26º TA'!#REF!+'ANEXO III - 26º TA'!#REF!+'ANEXO III - 26º TA'!#REF!+'ANEXO III - 26º TA'!#REF!</f>
        <v>#REF!</v>
      </c>
      <c r="K9" s="134" t="e">
        <f>'ANEXO III - 26º TA'!#REF!+'ANEXO III - 26º TA'!#REF!+'ANEXO III - 26º TA'!#REF!+'ANEXO III - 26º TA'!#REF!+'ANEXO III - 26º TA'!#REF!+'ANEXO III - 26º TA'!#REF!</f>
        <v>#REF!</v>
      </c>
      <c r="L9" s="134" t="e">
        <f>'ANEXO III - 26º TA'!#REF!+'ANEXO III - 26º TA'!#REF!+'ANEXO III - 26º TA'!#REF!+'ANEXO III - 26º TA'!#REF!+'ANEXO III - 26º TA'!#REF!+'ANEXO III - 26º TA'!#REF!</f>
        <v>#REF!</v>
      </c>
      <c r="M9" s="134" t="e">
        <f>'ANEXO III - 26º TA'!#REF!+'ANEXO III - 26º TA'!#REF!+'ANEXO III - 26º TA'!#REF!+'ANEXO III - 26º TA'!#REF!+'ANEXO III - 26º TA'!#REF!+'ANEXO III - 26º TA'!#REF!</f>
        <v>#REF!</v>
      </c>
      <c r="N9" s="134" t="e">
        <f>'ANEXO III - 26º TA'!#REF!+'ANEXO III - 26º TA'!#REF!+'ANEXO III - 26º TA'!#REF!+'ANEXO III - 26º TA'!#REF!+'ANEXO III - 26º TA'!#REF!+'ANEXO III - 26º TA'!#REF!</f>
        <v>#REF!</v>
      </c>
      <c r="O9" s="133"/>
      <c r="P9" s="129" t="e">
        <f t="shared" si="0"/>
        <v>#REF!</v>
      </c>
      <c r="Q9" s="135" t="e">
        <f t="shared" si="2"/>
        <v>#REF!</v>
      </c>
      <c r="R9" s="147" t="s">
        <v>161</v>
      </c>
      <c r="S9"/>
      <c r="T9"/>
      <c r="U9"/>
      <c r="V9"/>
    </row>
    <row r="10" spans="2:22" ht="18.75" x14ac:dyDescent="0.25">
      <c r="B10" s="125" t="s">
        <v>157</v>
      </c>
      <c r="C10" s="132">
        <f>'ANEXO III - 26º TA'!C17+'ANEXO III - 26º TA'!C18+'ANEXO III - 26º TA'!H17+'ANEXO III - 26º TA'!H18+'ANEXO III - 26º TA'!C53+'ANEXO III - 26º TA'!C54+'ANEXO III - 26º TA'!H53+'ANEXO III - 26º TA'!H54+'ANEXO III - 26º TA'!C89+'ANEXO III - 26º TA'!C90+'ANEXO III - 26º TA'!H89+'ANEXO III - 26º TA'!H90</f>
        <v>0</v>
      </c>
      <c r="D10" s="132">
        <f>'ANEXO III - 26º TA'!D17+'ANEXO III - 26º TA'!D18+'ANEXO III - 26º TA'!I17+'ANEXO III - 26º TA'!I18+'ANEXO III - 26º TA'!D53+'ANEXO III - 26º TA'!D54+'ANEXO III - 26º TA'!I53+'ANEXO III - 26º TA'!I54+'ANEXO III - 26º TA'!D89+'ANEXO III - 26º TA'!D90+'ANEXO III - 26º TA'!I89+'ANEXO III - 26º TA'!I90</f>
        <v>93562000</v>
      </c>
      <c r="E10" s="132">
        <f>'ANEXO III - 26º TA'!E17+'ANEXO III - 26º TA'!E18+'ANEXO III - 26º TA'!J17+'ANEXO III - 26º TA'!J18+'ANEXO III - 26º TA'!E53+'ANEXO III - 26º TA'!E54+'ANEXO III - 26º TA'!J53+'ANEXO III - 26º TA'!J54+'ANEXO III - 26º TA'!E89+'ANEXO III - 26º TA'!E90+'ANEXO III - 26º TA'!J89+'ANEXO III - 26º TA'!J90</f>
        <v>4046849</v>
      </c>
      <c r="F10" s="132">
        <f>'ANEXO III - 26º TA'!F17+'ANEXO III - 26º TA'!F18+'ANEXO III - 26º TA'!K17+'ANEXO III - 26º TA'!K18+'ANEXO III - 26º TA'!F53+'ANEXO III - 26º TA'!F54+'ANEXO III - 26º TA'!K53+'ANEXO III - 26º TA'!K54+'ANEXO III - 26º TA'!F89+'ANEXO III - 26º TA'!F90+'ANEXO III - 26º TA'!K89+'ANEXO III - 26º TA'!K90</f>
        <v>0</v>
      </c>
      <c r="G10" s="132">
        <f>'ANEXO III - 26º TA'!G17+'ANEXO III - 26º TA'!G18+'ANEXO III - 26º TA'!L17+'ANEXO III - 26º TA'!L18+'ANEXO III - 26º TA'!G53+'ANEXO III - 26º TA'!G54+'ANEXO III - 26º TA'!L53+'ANEXO III - 26º TA'!L54+'ANEXO III - 26º TA'!G89+'ANEXO III - 26º TA'!G90+'ANEXO III - 26º TA'!L89+'ANEXO III - 26º TA'!L90</f>
        <v>9397</v>
      </c>
      <c r="H10" s="132"/>
      <c r="I10" s="131">
        <f t="shared" si="1"/>
        <v>97618246</v>
      </c>
      <c r="J10" s="134">
        <f>'ANEXO III - 26º TA'!C125+'ANEXO III - 26º TA'!C126+'ANEXO III - 26º TA'!H125+'ANEXO III - 26º TA'!C161+'ANEXO III - 26º TA'!C162+'ANEXO III - 26º TA'!H161+'ANEXO III - 26º TA'!H162+'ANEXO III - 26º TA'!C197+'ANEXO III - 26º TA'!C198+'ANEXO III - 26º TA'!H197+'ANEXO III - 26º TA'!H198</f>
        <v>1090</v>
      </c>
      <c r="K10" s="134">
        <f>'ANEXO III - 26º TA'!D125+'ANEXO III - 26º TA'!D126+'ANEXO III - 26º TA'!I125+'ANEXO III - 26º TA'!D161+'ANEXO III - 26º TA'!D162+'ANEXO III - 26º TA'!I161+'ANEXO III - 26º TA'!I162+'ANEXO III - 26º TA'!D197+'ANEXO III - 26º TA'!D198+'ANEXO III - 26º TA'!I197+'ANEXO III - 26º TA'!I198</f>
        <v>93594850</v>
      </c>
      <c r="L10" s="134">
        <f>'ANEXO III - 26º TA'!E125+'ANEXO III - 26º TA'!E126+'ANEXO III - 26º TA'!J125+'ANEXO III - 26º TA'!E161+'ANEXO III - 26º TA'!E162+'ANEXO III - 26º TA'!J161+'ANEXO III - 26º TA'!J162+'ANEXO III - 26º TA'!E197+'ANEXO III - 26º TA'!E198+'ANEXO III - 26º TA'!J197+'ANEXO III - 26º TA'!J198</f>
        <v>4017855</v>
      </c>
      <c r="M10" s="134">
        <f>'ANEXO III - 26º TA'!F125+'ANEXO III - 26º TA'!F126+'ANEXO III - 26º TA'!K125+'ANEXO III - 26º TA'!F161+'ANEXO III - 26º TA'!F162+'ANEXO III - 26º TA'!K161+'ANEXO III - 26º TA'!K162+'ANEXO III - 26º TA'!F197+'ANEXO III - 26º TA'!F198+'ANEXO III - 26º TA'!K197+'ANEXO III - 26º TA'!K198</f>
        <v>0</v>
      </c>
      <c r="N10" s="134">
        <f>'ANEXO III - 26º TA'!G125+'ANEXO III - 26º TA'!G126+'ANEXO III - 26º TA'!L125+'ANEXO III - 26º TA'!G161+'ANEXO III - 26º TA'!G162+'ANEXO III - 26º TA'!L161+'ANEXO III - 26º TA'!L162+'ANEXO III - 26º TA'!G197+'ANEXO III - 26º TA'!G198+'ANEXO III - 26º TA'!L197+'ANEXO III - 26º TA'!L198</f>
        <v>0</v>
      </c>
      <c r="O10" s="134"/>
      <c r="P10" s="129">
        <f t="shared" si="0"/>
        <v>97613795</v>
      </c>
      <c r="Q10" s="135">
        <f t="shared" si="2"/>
        <v>195232041</v>
      </c>
      <c r="R10" s="148" t="s">
        <v>157</v>
      </c>
      <c r="S10"/>
      <c r="T10"/>
      <c r="U10"/>
      <c r="V10"/>
    </row>
    <row r="11" spans="2:22" ht="18.75" x14ac:dyDescent="0.25">
      <c r="B11" s="125" t="s">
        <v>156</v>
      </c>
      <c r="C11" s="132">
        <f>'ANEXO III - 26º TA'!C19+'ANEXO III - 26º TA'!H19+'ANEXO III - 26º TA'!C55+'ANEXO III - 26º TA'!H55+'ANEXO III - 26º TA'!C91+'ANEXO III - 26º TA'!H91</f>
        <v>0</v>
      </c>
      <c r="D11" s="132">
        <f>'ANEXO III - 26º TA'!D19+'ANEXO III - 26º TA'!I19+'ANEXO III - 26º TA'!D55+'ANEXO III - 26º TA'!I55+'ANEXO III - 26º TA'!D91+'ANEXO III - 26º TA'!I91</f>
        <v>974700</v>
      </c>
      <c r="E11" s="132">
        <f>'ANEXO III - 26º TA'!E19+'ANEXO III - 26º TA'!J19+'ANEXO III - 26º TA'!E55+'ANEXO III - 26º TA'!J55+'ANEXO III - 26º TA'!E91+'ANEXO III - 26º TA'!J91</f>
        <v>2503765</v>
      </c>
      <c r="F11" s="132">
        <f>'ANEXO III - 26º TA'!F19+'ANEXO III - 26º TA'!K19+'ANEXO III - 26º TA'!F55+'ANEXO III - 26º TA'!K55+'ANEXO III - 26º TA'!F91+'ANEXO III - 26º TA'!K91</f>
        <v>0</v>
      </c>
      <c r="G11" s="132">
        <f>'ANEXO III - 26º TA'!G19+'ANEXO III - 26º TA'!L19+'ANEXO III - 26º TA'!G55+'ANEXO III - 26º TA'!L55+'ANEXO III - 26º TA'!G91+'ANEXO III - 26º TA'!L91</f>
        <v>0</v>
      </c>
      <c r="H11" s="132"/>
      <c r="I11" s="131">
        <f t="shared" si="1"/>
        <v>3478465</v>
      </c>
      <c r="J11" s="134">
        <f>'ANEXO III - 26º TA'!C127+'ANEXO III - 26º TA'!H127+'ANEXO III - 26º TA'!C163+'ANEXO III - 26º TA'!H163+'ANEXO III - 26º TA'!C199+'ANEXO III - 26º TA'!H199</f>
        <v>30500</v>
      </c>
      <c r="K11" s="134">
        <f>'ANEXO III - 26º TA'!D127+'ANEXO III - 26º TA'!I127+'ANEXO III - 26º TA'!D163+'ANEXO III - 26º TA'!I163+'ANEXO III - 26º TA'!D199+'ANEXO III - 26º TA'!I199</f>
        <v>3135100</v>
      </c>
      <c r="L11" s="134">
        <f>'ANEXO III - 26º TA'!E127+'ANEXO III - 26º TA'!J127+'ANEXO III - 26º TA'!E163+'ANEXO III - 26º TA'!J163+'ANEXO III - 26º TA'!E199+'ANEXO III - 26º TA'!J199</f>
        <v>2491808</v>
      </c>
      <c r="M11" s="134">
        <f>'ANEXO III - 26º TA'!F127+'ANEXO III - 26º TA'!K127+'ANEXO III - 26º TA'!F163+'ANEXO III - 26º TA'!K163+'ANEXO III - 26º TA'!F199+'ANEXO III - 26º TA'!K199</f>
        <v>0</v>
      </c>
      <c r="N11" s="134">
        <f>'ANEXO III - 26º TA'!G127+'ANEXO III - 26º TA'!L127+'ANEXO III - 26º TA'!G163+'ANEXO III - 26º TA'!L163+'ANEXO III - 26º TA'!G199+'ANEXO III - 26º TA'!L199</f>
        <v>0</v>
      </c>
      <c r="O11" s="133"/>
      <c r="P11" s="129">
        <f t="shared" si="0"/>
        <v>5657408</v>
      </c>
      <c r="Q11" s="135">
        <f t="shared" si="2"/>
        <v>9135873</v>
      </c>
      <c r="R11" s="148" t="s">
        <v>156</v>
      </c>
      <c r="S11"/>
      <c r="T11"/>
      <c r="U11"/>
      <c r="V11"/>
    </row>
    <row r="12" spans="2:22" ht="18.75" x14ac:dyDescent="0.25">
      <c r="B12" s="125" t="s">
        <v>155</v>
      </c>
      <c r="C12" s="132" t="e">
        <f>'ANEXO III - 26º TA'!#REF!+'ANEXO III - 26º TA'!#REF!+'ANEXO III - 26º TA'!#REF!+'ANEXO III - 26º TA'!#REF!+'ANEXO III - 26º TA'!#REF!+'ANEXO III - 26º TA'!#REF!</f>
        <v>#REF!</v>
      </c>
      <c r="D12" s="132" t="e">
        <f>'ANEXO III - 26º TA'!#REF!+'ANEXO III - 26º TA'!#REF!+'ANEXO III - 26º TA'!#REF!+'ANEXO III - 26º TA'!#REF!+'ANEXO III - 26º TA'!#REF!+'ANEXO III - 26º TA'!#REF!</f>
        <v>#REF!</v>
      </c>
      <c r="E12" s="132" t="e">
        <f>'ANEXO III - 26º TA'!#REF!+'ANEXO III - 26º TA'!#REF!+'ANEXO III - 26º TA'!#REF!+'ANEXO III - 26º TA'!#REF!+'ANEXO III - 26º TA'!#REF!+'ANEXO III - 26º TA'!#REF!</f>
        <v>#REF!</v>
      </c>
      <c r="F12" s="132" t="e">
        <f>'ANEXO III - 26º TA'!#REF!+'ANEXO III - 26º TA'!#REF!+'ANEXO III - 26º TA'!#REF!+'ANEXO III - 26º TA'!#REF!+'ANEXO III - 26º TA'!#REF!+'ANEXO III - 26º TA'!#REF!</f>
        <v>#REF!</v>
      </c>
      <c r="G12" s="132" t="e">
        <f>'ANEXO III - 26º TA'!#REF!+'ANEXO III - 26º TA'!#REF!+'ANEXO III - 26º TA'!#REF!+'ANEXO III - 26º TA'!#REF!+'ANEXO III - 26º TA'!#REF!+'ANEXO III - 26º TA'!#REF!</f>
        <v>#REF!</v>
      </c>
      <c r="H12" s="132"/>
      <c r="I12" s="131" t="e">
        <f t="shared" si="1"/>
        <v>#REF!</v>
      </c>
      <c r="J12" s="134" t="e">
        <f>'ANEXO III - 26º TA'!#REF!+'ANEXO III - 26º TA'!#REF!+'ANEXO III - 26º TA'!#REF!+'ANEXO III - 26º TA'!#REF!+'ANEXO III - 26º TA'!#REF!+'ANEXO III - 26º TA'!#REF!</f>
        <v>#REF!</v>
      </c>
      <c r="K12" s="134" t="e">
        <f>'ANEXO III - 26º TA'!#REF!+'ANEXO III - 26º TA'!#REF!+'ANEXO III - 26º TA'!#REF!+'ANEXO III - 26º TA'!#REF!+'ANEXO III - 26º TA'!#REF!+'ANEXO III - 26º TA'!#REF!</f>
        <v>#REF!</v>
      </c>
      <c r="L12" s="134" t="e">
        <f>'ANEXO III - 26º TA'!#REF!+'ANEXO III - 26º TA'!#REF!+'ANEXO III - 26º TA'!#REF!+'ANEXO III - 26º TA'!#REF!+'ANEXO III - 26º TA'!#REF!+'ANEXO III - 26º TA'!#REF!</f>
        <v>#REF!</v>
      </c>
      <c r="M12" s="134" t="e">
        <f>'ANEXO III - 26º TA'!#REF!+'ANEXO III - 26º TA'!#REF!+'ANEXO III - 26º TA'!#REF!+'ANEXO III - 26º TA'!#REF!+'ANEXO III - 26º TA'!#REF!+'ANEXO III - 26º TA'!#REF!</f>
        <v>#REF!</v>
      </c>
      <c r="N12" s="134" t="e">
        <f>'ANEXO III - 26º TA'!#REF!+'ANEXO III - 26º TA'!#REF!+'ANEXO III - 26º TA'!#REF!+'ANEXO III - 26º TA'!#REF!+'ANEXO III - 26º TA'!#REF!+'ANEXO III - 26º TA'!#REF!</f>
        <v>#REF!</v>
      </c>
      <c r="O12" s="133"/>
      <c r="P12" s="129" t="e">
        <f t="shared" si="0"/>
        <v>#REF!</v>
      </c>
      <c r="Q12" s="135" t="e">
        <f t="shared" si="2"/>
        <v>#REF!</v>
      </c>
      <c r="R12" s="148" t="s">
        <v>155</v>
      </c>
      <c r="S12"/>
      <c r="T12"/>
      <c r="U12"/>
      <c r="V12"/>
    </row>
    <row r="13" spans="2:22" ht="18.75" x14ac:dyDescent="0.25">
      <c r="B13" s="125" t="s">
        <v>154</v>
      </c>
      <c r="C13" s="132">
        <f>'ANEXO III - 26º TA'!C21+'ANEXO III - 26º TA'!H21+'ANEXO III - 26º TA'!C57+'ANEXO III - 26º TA'!H57+'ANEXO III - 26º TA'!C93+'ANEXO III - 26º TA'!H93</f>
        <v>0</v>
      </c>
      <c r="D13" s="132">
        <f>'ANEXO III - 26º TA'!D21+'ANEXO III - 26º TA'!I21+'ANEXO III - 26º TA'!D57+'ANEXO III - 26º TA'!I57+'ANEXO III - 26º TA'!D93+'ANEXO III - 26º TA'!I93</f>
        <v>550000</v>
      </c>
      <c r="E13" s="132">
        <f>'ANEXO III - 26º TA'!E21+'ANEXO III - 26º TA'!J21+'ANEXO III - 26º TA'!E57+'ANEXO III - 26º TA'!J57+'ANEXO III - 26º TA'!E93+'ANEXO III - 26º TA'!J93</f>
        <v>1345312</v>
      </c>
      <c r="F13" s="132">
        <f>'ANEXO III - 26º TA'!F21+'ANEXO III - 26º TA'!K21+'ANEXO III - 26º TA'!F57+'ANEXO III - 26º TA'!K57+'ANEXO III - 26º TA'!F93+'ANEXO III - 26º TA'!K93</f>
        <v>0</v>
      </c>
      <c r="G13" s="132">
        <f>'ANEXO III - 26º TA'!G21+'ANEXO III - 26º TA'!L21+'ANEXO III - 26º TA'!G57+'ANEXO III - 26º TA'!L57+'ANEXO III - 26º TA'!G93+'ANEXO III - 26º TA'!L93</f>
        <v>0</v>
      </c>
      <c r="H13" s="132"/>
      <c r="I13" s="131">
        <f t="shared" si="1"/>
        <v>1895312</v>
      </c>
      <c r="J13" s="134">
        <f>'ANEXO III - 26º TA'!C129+'ANEXO III - 26º TA'!H129+'ANEXO III - 26º TA'!C165+'ANEXO III - 26º TA'!H165+'ANEXO III - 26º TA'!C201+'ANEXO III - 26º TA'!H201</f>
        <v>107400</v>
      </c>
      <c r="K13" s="134">
        <f>'ANEXO III - 26º TA'!D129+'ANEXO III - 26º TA'!I129+'ANEXO III - 26º TA'!D165+'ANEXO III - 26º TA'!I165+'ANEXO III - 26º TA'!D201+'ANEXO III - 26º TA'!I201</f>
        <v>1725685</v>
      </c>
      <c r="L13" s="134">
        <f>'ANEXO III - 26º TA'!E129+'ANEXO III - 26º TA'!J129+'ANEXO III - 26º TA'!E165+'ANEXO III - 26º TA'!J165+'ANEXO III - 26º TA'!E201+'ANEXO III - 26º TA'!J201</f>
        <v>1336271</v>
      </c>
      <c r="M13" s="134">
        <f>'ANEXO III - 26º TA'!F129+'ANEXO III - 26º TA'!K129+'ANEXO III - 26º TA'!F165+'ANEXO III - 26º TA'!K165+'ANEXO III - 26º TA'!F201+'ANEXO III - 26º TA'!K201</f>
        <v>0</v>
      </c>
      <c r="N13" s="134">
        <f>'ANEXO III - 26º TA'!G129+'ANEXO III - 26º TA'!L129+'ANEXO III - 26º TA'!G165+'ANEXO III - 26º TA'!L165+'ANEXO III - 26º TA'!G201+'ANEXO III - 26º TA'!L201</f>
        <v>10000</v>
      </c>
      <c r="O13" s="133"/>
      <c r="P13" s="129">
        <f t="shared" si="0"/>
        <v>3179356</v>
      </c>
      <c r="Q13" s="135">
        <f t="shared" si="2"/>
        <v>5074668</v>
      </c>
      <c r="R13" s="148" t="s">
        <v>154</v>
      </c>
      <c r="S13"/>
      <c r="T13"/>
      <c r="U13"/>
      <c r="V13"/>
    </row>
    <row r="14" spans="2:22" ht="18.75" x14ac:dyDescent="0.25">
      <c r="B14" s="125" t="s">
        <v>153</v>
      </c>
      <c r="C14" s="132">
        <f>'ANEXO III - 26º TA'!C22+'ANEXO III - 26º TA'!C23+'ANEXO III - 26º TA'!C24+'ANEXO III - 26º TA'!H22+'ANEXO III - 26º TA'!H23+'ANEXO III - 26º TA'!H24+'ANEXO III - 26º TA'!C58+'ANEXO III - 26º TA'!C59+'ANEXO III - 26º TA'!C60+'ANEXO III - 26º TA'!H58+'ANEXO III - 26º TA'!H59+'ANEXO III - 26º TA'!H60+'ANEXO III - 26º TA'!C94+'ANEXO III - 26º TA'!C95+'ANEXO III - 26º TA'!C96+'ANEXO III - 26º TA'!H94+'ANEXO III - 26º TA'!H95+'ANEXO III - 26º TA'!H96</f>
        <v>0</v>
      </c>
      <c r="D14" s="132">
        <f>'ANEXO III - 26º TA'!D22+'ANEXO III - 26º TA'!D23+'ANEXO III - 26º TA'!D24+'ANEXO III - 26º TA'!I22+'ANEXO III - 26º TA'!I23+'ANEXO III - 26º TA'!I24+'ANEXO III - 26º TA'!D58+'ANEXO III - 26º TA'!D59+'ANEXO III - 26º TA'!D60+'ANEXO III - 26º TA'!I58+'ANEXO III - 26º TA'!I59+'ANEXO III - 26º TA'!I60+'ANEXO III - 26º TA'!D94+'ANEXO III - 26º TA'!D95+'ANEXO III - 26º TA'!D96+'ANEXO III - 26º TA'!I94+'ANEXO III - 26º TA'!I95+'ANEXO III - 26º TA'!I96</f>
        <v>16540820</v>
      </c>
      <c r="E14" s="132">
        <f>'ANEXO III - 26º TA'!E22+'ANEXO III - 26º TA'!E23+'ANEXO III - 26º TA'!E24+'ANEXO III - 26º TA'!J22+'ANEXO III - 26º TA'!J23+'ANEXO III - 26º TA'!J24+'ANEXO III - 26º TA'!E58+'ANEXO III - 26º TA'!E59+'ANEXO III - 26º TA'!E60+'ANEXO III - 26º TA'!J58+'ANEXO III - 26º TA'!J59+'ANEXO III - 26º TA'!J60+'ANEXO III - 26º TA'!E94+'ANEXO III - 26º TA'!E95+'ANEXO III - 26º TA'!E96+'ANEXO III - 26º TA'!J94+'ANEXO III - 26º TA'!J95+'ANEXO III - 26º TA'!J96</f>
        <v>1764769</v>
      </c>
      <c r="F14" s="132">
        <f>'ANEXO III - 26º TA'!F22+'ANEXO III - 26º TA'!F23+'ANEXO III - 26º TA'!F24+'ANEXO III - 26º TA'!K22+'ANEXO III - 26º TA'!K23+'ANEXO III - 26º TA'!K24+'ANEXO III - 26º TA'!F58+'ANEXO III - 26º TA'!F59+'ANEXO III - 26º TA'!F60+'ANEXO III - 26º TA'!K58+'ANEXO III - 26º TA'!K59+'ANEXO III - 26º TA'!K60+'ANEXO III - 26º TA'!F94+'ANEXO III - 26º TA'!F95+'ANEXO III - 26º TA'!F96+'ANEXO III - 26º TA'!K94+'ANEXO III - 26º TA'!K95+'ANEXO III - 26º TA'!K96</f>
        <v>0</v>
      </c>
      <c r="G14" s="132">
        <f>'ANEXO III - 26º TA'!G22+'ANEXO III - 26º TA'!G23+'ANEXO III - 26º TA'!G24+'ANEXO III - 26º TA'!L22+'ANEXO III - 26º TA'!L23+'ANEXO III - 26º TA'!L24+'ANEXO III - 26º TA'!G58+'ANEXO III - 26º TA'!G59+'ANEXO III - 26º TA'!G60+'ANEXO III - 26º TA'!L58+'ANEXO III - 26º TA'!L59+'ANEXO III - 26º TA'!L60+'ANEXO III - 26º TA'!G94+'ANEXO III - 26º TA'!G95+'ANEXO III - 26º TA'!G96+'ANEXO III - 26º TA'!L94+'ANEXO III - 26º TA'!L95+'ANEXO III - 26º TA'!L96</f>
        <v>4620</v>
      </c>
      <c r="H14" s="132"/>
      <c r="I14" s="131">
        <f t="shared" si="1"/>
        <v>18310209</v>
      </c>
      <c r="J14" s="134">
        <f>'ANEXO III - 26º TA'!C130+'ANEXO III - 26º TA'!C131+'ANEXO III - 26º TA'!C132+'ANEXO III - 26º TA'!H130+'ANEXO III - 26º TA'!H131+'ANEXO III - 26º TA'!H132+'ANEXO III - 26º TA'!C166+'ANEXO III - 26º TA'!C167+'ANEXO III - 26º TA'!C168+'ANEXO III - 26º TA'!H166+'ANEXO III - 26º TA'!H167+'ANEXO III - 26º TA'!C202+'ANEXO III - 26º TA'!C203+'ANEXO III - 26º TA'!C204+'ANEXO III - 26º TA'!H202+'ANEXO III - 26º TA'!H203+'ANEXO III - 26º TA'!H204</f>
        <v>562000</v>
      </c>
      <c r="K14" s="134">
        <f>'ANEXO III - 26º TA'!D130+'ANEXO III - 26º TA'!D131+'ANEXO III - 26º TA'!D132+'ANEXO III - 26º TA'!I130+'ANEXO III - 26º TA'!I131+'ANEXO III - 26º TA'!I132+'ANEXO III - 26º TA'!D166+'ANEXO III - 26º TA'!D167+'ANEXO III - 26º TA'!D168+'ANEXO III - 26º TA'!I166+'ANEXO III - 26º TA'!I167+'ANEXO III - 26º TA'!D202+'ANEXO III - 26º TA'!D203+'ANEXO III - 26º TA'!D204+'ANEXO III - 26º TA'!I202+'ANEXO III - 26º TA'!I203+'ANEXO III - 26º TA'!I204</f>
        <v>55247467</v>
      </c>
      <c r="L14" s="130">
        <f>'ANEXO III - 26º TA'!E130+'ANEXO III - 26º TA'!E131+'ANEXO III - 26º TA'!E132+'ANEXO III - 26º TA'!J130+'ANEXO III - 26º TA'!J131+'ANEXO III - 26º TA'!J132+'ANEXO III - 26º TA'!E166+'ANEXO III - 26º TA'!E167+'ANEXO III - 26º TA'!E168+'ANEXO III - 26º TA'!J166+'ANEXO III - 26º TA'!J167+'ANEXO III - 26º TA'!E168+'ANEXO III - 26º TA'!E202+'ANEXO III - 26º TA'!E203+'ANEXO III - 26º TA'!E204+'ANEXO III - 26º TA'!J202+'ANEXO III - 26º TA'!J203+'ANEXO III - 26º TA'!J204</f>
        <v>1749316</v>
      </c>
      <c r="M14" s="130">
        <f>'ANEXO III - 26º TA'!F130+'ANEXO III - 26º TA'!F131+'ANEXO III - 26º TA'!F132+'ANEXO III - 26º TA'!K130+'ANEXO III - 26º TA'!K131+'ANEXO III - 26º TA'!K132+'ANEXO III - 26º TA'!F166+'ANEXO III - 26º TA'!F167+'ANEXO III - 26º TA'!F168+'ANEXO III - 26º TA'!K166+'ANEXO III - 26º TA'!K167+'ANEXO III - 26º TA'!F168+'ANEXO III - 26º TA'!F202+'ANEXO III - 26º TA'!F203+'ANEXO III - 26º TA'!F204+'ANEXO III - 26º TA'!K202+'ANEXO III - 26º TA'!K203+'ANEXO III - 26º TA'!K204</f>
        <v>0</v>
      </c>
      <c r="N14" s="130">
        <f>'ANEXO III - 26º TA'!G130+'ANEXO III - 26º TA'!G131+'ANEXO III - 26º TA'!G132+'ANEXO III - 26º TA'!L130+'ANEXO III - 26º TA'!L131+'ANEXO III - 26º TA'!L132+'ANEXO III - 26º TA'!G166+'ANEXO III - 26º TA'!G167+'ANEXO III - 26º TA'!G168+'ANEXO III - 26º TA'!L166+'ANEXO III - 26º TA'!L167+'ANEXO III - 26º TA'!G168+'ANEXO III - 26º TA'!G202+'ANEXO III - 26º TA'!G203+'ANEXO III - 26º TA'!G204+'ANEXO III - 26º TA'!L202+'ANEXO III - 26º TA'!L203+'ANEXO III - 26º TA'!L204</f>
        <v>0</v>
      </c>
      <c r="O14" s="133"/>
      <c r="P14" s="129">
        <f t="shared" si="0"/>
        <v>57558783</v>
      </c>
      <c r="Q14" s="135">
        <f t="shared" si="2"/>
        <v>75868992</v>
      </c>
      <c r="R14" s="148" t="s">
        <v>153</v>
      </c>
      <c r="S14"/>
      <c r="T14"/>
      <c r="U14"/>
      <c r="V14"/>
    </row>
    <row r="15" spans="2:22" ht="18.75" x14ac:dyDescent="0.25">
      <c r="B15" s="125" t="s">
        <v>152</v>
      </c>
      <c r="C15" s="132" t="e">
        <f>'ANEXO III - 26º TA'!#REF!+'ANEXO III - 26º TA'!#REF!+'ANEXO III - 26º TA'!#REF!+'ANEXO III - 26º TA'!#REF!+'ANEXO III - 26º TA'!#REF!+'ANEXO III - 26º TA'!#REF!</f>
        <v>#REF!</v>
      </c>
      <c r="D15" s="132" t="e">
        <f>'ANEXO III - 26º TA'!#REF!+'ANEXO III - 26º TA'!#REF!+'ANEXO III - 26º TA'!#REF!+'ANEXO III - 26º TA'!#REF!+'ANEXO III - 26º TA'!#REF!+'ANEXO III - 26º TA'!#REF!</f>
        <v>#REF!</v>
      </c>
      <c r="E15" s="132" t="e">
        <f>'ANEXO III - 26º TA'!#REF!+'ANEXO III - 26º TA'!#REF!+'ANEXO III - 26º TA'!#REF!+'ANEXO III - 26º TA'!#REF!+'ANEXO III - 26º TA'!#REF!+'ANEXO III - 26º TA'!#REF!</f>
        <v>#REF!</v>
      </c>
      <c r="F15" s="132" t="e">
        <f>'ANEXO III - 26º TA'!#REF!+'ANEXO III - 26º TA'!#REF!+'ANEXO III - 26º TA'!#REF!+'ANEXO III - 26º TA'!#REF!+'ANEXO III - 26º TA'!#REF!+'ANEXO III - 26º TA'!#REF!</f>
        <v>#REF!</v>
      </c>
      <c r="G15" s="132" t="e">
        <f>'ANEXO III - 26º TA'!#REF!+'ANEXO III - 26º TA'!#REF!+'ANEXO III - 26º TA'!#REF!+'ANEXO III - 26º TA'!#REF!+'ANEXO III - 26º TA'!#REF!+'ANEXO III - 26º TA'!#REF!</f>
        <v>#REF!</v>
      </c>
      <c r="H15" s="132"/>
      <c r="I15" s="131" t="e">
        <f t="shared" si="1"/>
        <v>#REF!</v>
      </c>
      <c r="J15" s="134" t="e">
        <f>'ANEXO III - 26º TA'!#REF!+'ANEXO III - 26º TA'!#REF!+'ANEXO III - 26º TA'!#REF!+'ANEXO III - 26º TA'!#REF!+'ANEXO III - 26º TA'!#REF!+'ANEXO III - 26º TA'!#REF!</f>
        <v>#REF!</v>
      </c>
      <c r="K15" s="134" t="e">
        <f>'ANEXO III - 26º TA'!#REF!+'ANEXO III - 26º TA'!#REF!+'ANEXO III - 26º TA'!#REF!+'ANEXO III - 26º TA'!#REF!+'ANEXO III - 26º TA'!#REF!+'ANEXO III - 26º TA'!#REF!</f>
        <v>#REF!</v>
      </c>
      <c r="L15" s="134" t="e">
        <f>'ANEXO III - 26º TA'!#REF!+'ANEXO III - 26º TA'!#REF!+'ANEXO III - 26º TA'!#REF!+'ANEXO III - 26º TA'!#REF!+'ANEXO III - 26º TA'!#REF!+'ANEXO III - 26º TA'!#REF!</f>
        <v>#REF!</v>
      </c>
      <c r="M15" s="134" t="e">
        <f>'ANEXO III - 26º TA'!#REF!+'ANEXO III - 26º TA'!#REF!+'ANEXO III - 26º TA'!#REF!+'ANEXO III - 26º TA'!#REF!+'ANEXO III - 26º TA'!#REF!+'ANEXO III - 26º TA'!#REF!</f>
        <v>#REF!</v>
      </c>
      <c r="N15" s="134" t="e">
        <f>'ANEXO III - 26º TA'!#REF!+'ANEXO III - 26º TA'!#REF!+'ANEXO III - 26º TA'!#REF!+'ANEXO III - 26º TA'!#REF!+'ANEXO III - 26º TA'!#REF!+'ANEXO III - 26º TA'!#REF!</f>
        <v>#REF!</v>
      </c>
      <c r="O15" s="133"/>
      <c r="P15" s="129" t="e">
        <f>SUM(J15:O15)</f>
        <v>#REF!</v>
      </c>
      <c r="Q15" s="135" t="e">
        <f t="shared" si="2"/>
        <v>#REF!</v>
      </c>
      <c r="R15" s="148" t="s">
        <v>152</v>
      </c>
      <c r="S15"/>
      <c r="T15"/>
      <c r="U15"/>
      <c r="V15"/>
    </row>
    <row r="16" spans="2:22" ht="18.75" x14ac:dyDescent="0.25">
      <c r="B16" s="125" t="s">
        <v>151</v>
      </c>
      <c r="C16" s="132">
        <f>'ANEXO III - 26º TA'!C29+'ANEXO III - 26º TA'!C30+'ANEXO III - 26º TA'!H29+'ANEXO III - 26º TA'!H30+'ANEXO III - 26º TA'!C65+'ANEXO III - 26º TA'!C66+'ANEXO III - 26º TA'!H65+'ANEXO III - 26º TA'!H66+'ANEXO III - 26º TA'!C101+'ANEXO III - 26º TA'!C102+'ANEXO III - 26º TA'!H101+'ANEXO III - 26º TA'!H102</f>
        <v>0</v>
      </c>
      <c r="D16" s="132">
        <f>'ANEXO III - 26º TA'!D29+'ANEXO III - 26º TA'!D30+'ANEXO III - 26º TA'!I29+'ANEXO III - 26º TA'!I30+'ANEXO III - 26º TA'!D65+'ANEXO III - 26º TA'!D66+'ANEXO III - 26º TA'!I65+'ANEXO III - 26º TA'!I66+'ANEXO III - 26º TA'!D101+'ANEXO III - 26º TA'!D102+'ANEXO III - 26º TA'!I101+'ANEXO III - 26º TA'!I102</f>
        <v>53450</v>
      </c>
      <c r="E16" s="132">
        <f>'ANEXO III - 26º TA'!E29+'ANEXO III - 26º TA'!E30+'ANEXO III - 26º TA'!J29+'ANEXO III - 26º TA'!J30+'ANEXO III - 26º TA'!E65+'ANEXO III - 26º TA'!E66+'ANEXO III - 26º TA'!J65+'ANEXO III - 26º TA'!J66+'ANEXO III - 26º TA'!E101+'ANEXO III - 26º TA'!E102+'ANEXO III - 26º TA'!J101+'ANEXO III - 26º TA'!J102</f>
        <v>561060</v>
      </c>
      <c r="F16" s="132">
        <f>'ANEXO III - 26º TA'!F29+'ANEXO III - 26º TA'!F30+'ANEXO III - 26º TA'!K29+'ANEXO III - 26º TA'!K30+'ANEXO III - 26º TA'!F65+'ANEXO III - 26º TA'!F66+'ANEXO III - 26º TA'!K65+'ANEXO III - 26º TA'!K66+'ANEXO III - 26º TA'!F101+'ANEXO III - 26º TA'!F102+'ANEXO III - 26º TA'!K101+'ANEXO III - 26º TA'!K102</f>
        <v>0</v>
      </c>
      <c r="G16" s="132">
        <f>'ANEXO III - 26º TA'!G29+'ANEXO III - 26º TA'!G30+'ANEXO III - 26º TA'!L29+'ANEXO III - 26º TA'!L30+'ANEXO III - 26º TA'!G65+'ANEXO III - 26º TA'!G66+'ANEXO III - 26º TA'!L65+'ANEXO III - 26º TA'!L66+'ANEXO III - 26º TA'!G101+'ANEXO III - 26º TA'!G102+'ANEXO III - 26º TA'!L101+'ANEXO III - 26º TA'!L102</f>
        <v>0</v>
      </c>
      <c r="H16" s="141"/>
      <c r="I16" s="142">
        <f t="shared" ref="I16:I23" si="3">SUM(C16:H16)</f>
        <v>614510</v>
      </c>
      <c r="J16" s="132">
        <f>'ANEXO III - 26º TA'!C137+'ANEXO III - 26º TA'!C138+'ANEXO III - 26º TA'!H137+'ANEXO III - 26º TA'!H138+'ANEXO III - 26º TA'!C173+'ANEXO III - 26º TA'!C174+'ANEXO III - 26º TA'!H173+'ANEXO III - 26º TA'!H174+'ANEXO III - 26º TA'!C209+'ANEXO III - 26º TA'!C210+'ANEXO III - 26º TA'!H209+'ANEXO III - 26º TA'!H210</f>
        <v>0</v>
      </c>
      <c r="K16" s="132">
        <f>'ANEXO III - 26º TA'!D137+'ANEXO III - 26º TA'!D138+'ANEXO III - 26º TA'!I137+'ANEXO III - 26º TA'!I138+'ANEXO III - 26º TA'!D173+'ANEXO III - 26º TA'!D174+'ANEXO III - 26º TA'!I173+'ANEXO III - 26º TA'!I174+'ANEXO III - 26º TA'!D209+'ANEXO III - 26º TA'!D210+'ANEXO III - 26º TA'!I209+'ANEXO III - 26º TA'!I210</f>
        <v>122520</v>
      </c>
      <c r="L16" s="132">
        <f>'ANEXO III - 26º TA'!E137+'ANEXO III - 26º TA'!E138+'ANEXO III - 26º TA'!J137+'ANEXO III - 26º TA'!J138+'ANEXO III - 26º TA'!E173+'ANEXO III - 26º TA'!E174+'ANEXO III - 26º TA'!J173+'ANEXO III - 26º TA'!J174+'ANEXO III - 26º TA'!E209+'ANEXO III - 26º TA'!E210+'ANEXO III - 26º TA'!J209+'ANEXO III - 26º TA'!J210</f>
        <v>557399</v>
      </c>
      <c r="M16" s="132">
        <f>'ANEXO III - 26º TA'!F137+'ANEXO III - 26º TA'!F138+'ANEXO III - 26º TA'!K137+'ANEXO III - 26º TA'!K138+'ANEXO III - 26º TA'!F173+'ANEXO III - 26º TA'!F174+'ANEXO III - 26º TA'!K173+'ANEXO III - 26º TA'!K174+'ANEXO III - 26º TA'!F209+'ANEXO III - 26º TA'!F210+'ANEXO III - 26º TA'!K209+'ANEXO III - 26º TA'!K210</f>
        <v>0</v>
      </c>
      <c r="N16" s="132">
        <f>'ANEXO III - 26º TA'!G137+'ANEXO III - 26º TA'!G138+'ANEXO III - 26º TA'!L137+'ANEXO III - 26º TA'!L138+'ANEXO III - 26º TA'!G173+'ANEXO III - 26º TA'!G174+'ANEXO III - 26º TA'!L173+'ANEXO III - 26º TA'!L174+'ANEXO III - 26º TA'!G209+'ANEXO III - 26º TA'!G210+'ANEXO III - 26º TA'!L209+'ANEXO III - 26º TA'!L210</f>
        <v>0</v>
      </c>
      <c r="O16" s="133"/>
      <c r="P16" s="142">
        <f>SUM(J16:O16)</f>
        <v>679919</v>
      </c>
      <c r="Q16" s="128"/>
      <c r="R16" s="148" t="s">
        <v>151</v>
      </c>
      <c r="S16"/>
      <c r="T16"/>
      <c r="U16"/>
      <c r="V16"/>
    </row>
    <row r="17" spans="2:22" ht="18.75" x14ac:dyDescent="0.25">
      <c r="B17" s="125" t="s">
        <v>37</v>
      </c>
      <c r="C17" s="132">
        <f>'ANEXO III - 26º TA'!C31+'ANEXO III - 26º TA'!H31+'ANEXO III - 26º TA'!C67+'ANEXO III - 26º TA'!H67+'ANEXO III - 26º TA'!C103+'ANEXO III - 26º TA'!H103</f>
        <v>0</v>
      </c>
      <c r="D17" s="132">
        <f>'ANEXO III - 26º TA'!D31+'ANEXO III - 26º TA'!I31+'ANEXO III - 26º TA'!D67+'ANEXO III - 26º TA'!I67+'ANEXO III - 26º TA'!D103+'ANEXO III - 26º TA'!I103</f>
        <v>34800</v>
      </c>
      <c r="E17" s="132">
        <f>'ANEXO III - 26º TA'!E31+'ANEXO III - 26º TA'!J31+'ANEXO III - 26º TA'!E67+'ANEXO III - 26º TA'!J67+'ANEXO III - 26º TA'!E103+'ANEXO III - 26º TA'!J103</f>
        <v>1514435</v>
      </c>
      <c r="F17" s="132">
        <f>'ANEXO III - 26º TA'!F31+'ANEXO III - 26º TA'!K31+'ANEXO III - 26º TA'!F67+'ANEXO III - 26º TA'!K67+'ANEXO III - 26º TA'!F103+'ANEXO III - 26º TA'!K103</f>
        <v>0</v>
      </c>
      <c r="G17" s="132">
        <f>'ANEXO III - 26º TA'!G31+'ANEXO III - 26º TA'!L31+'ANEXO III - 26º TA'!G67+'ANEXO III - 26º TA'!L67+'ANEXO III - 26º TA'!G103+'ANEXO III - 26º TA'!L103</f>
        <v>0</v>
      </c>
      <c r="H17" s="132"/>
      <c r="I17" s="142">
        <f t="shared" si="3"/>
        <v>1549235</v>
      </c>
      <c r="J17" s="134">
        <f>'ANEXO III - 26º TA'!C139+'ANEXO III - 26º TA'!H139+'ANEXO III - 26º TA'!C175+'ANEXO III - 26º TA'!H175+'ANEXO III - 26º TA'!C211+'ANEXO III - 26º TA'!H211</f>
        <v>0</v>
      </c>
      <c r="K17" s="134">
        <f>'ANEXO III - 26º TA'!D139+'ANEXO III - 26º TA'!I139+'ANEXO III - 26º TA'!D175+'ANEXO III - 26º TA'!I175+'ANEXO III - 26º TA'!D211+'ANEXO III - 26º TA'!I211</f>
        <v>738030</v>
      </c>
      <c r="L17" s="134">
        <f>'ANEXO III - 26º TA'!E139+'ANEXO III - 26º TA'!J139+'ANEXO III - 26º TA'!E175+'ANEXO III - 26º TA'!J175+'ANEXO III - 26º TA'!E211+'ANEXO III - 26º TA'!J211</f>
        <v>1497605</v>
      </c>
      <c r="M17" s="134">
        <f>'ANEXO III - 26º TA'!F139+'ANEXO III - 26º TA'!K139+'ANEXO III - 26º TA'!F175+'ANEXO III - 26º TA'!K175+'ANEXO III - 26º TA'!F211+'ANEXO III - 26º TA'!K211</f>
        <v>0</v>
      </c>
      <c r="N17" s="134">
        <f>'ANEXO III - 26º TA'!G139+'ANEXO III - 26º TA'!L139+'ANEXO III - 26º TA'!G175+'ANEXO III - 26º TA'!L175+'ANEXO III - 26º TA'!G211+'ANEXO III - 26º TA'!L211</f>
        <v>0</v>
      </c>
      <c r="O17" s="133"/>
      <c r="P17" s="142">
        <f t="shared" ref="P17:P23" si="4">SUM(J17:O17)</f>
        <v>2235635</v>
      </c>
      <c r="Q17" s="128"/>
      <c r="R17" s="148" t="s">
        <v>37</v>
      </c>
      <c r="S17"/>
      <c r="T17"/>
      <c r="U17"/>
      <c r="V17"/>
    </row>
    <row r="18" spans="2:22" ht="18.75" x14ac:dyDescent="0.25">
      <c r="B18" s="125" t="s">
        <v>150</v>
      </c>
      <c r="C18" s="132">
        <f>'ANEXO III - 26º TA'!C32+'ANEXO III - 26º TA'!C33+
'ANEXO III - 26º TA'!H32+'ANEXO III - 26º TA'!H33+
'ANEXO III - 26º TA'!C68+'ANEXO III - 26º TA'!C69+
'ANEXO III - 26º TA'!H68+'ANEXO III - 26º TA'!H69+
'ANEXO III - 26º TA'!C104+'ANEXO III - 26º TA'!C105+
'ANEXO III - 26º TA'!H104+'ANEXO III - 26º TA'!H105</f>
        <v>478200</v>
      </c>
      <c r="D18" s="132">
        <f>'ANEXO III - 26º TA'!D32+'ANEXO III - 26º TA'!D33+
'ANEXO III - 26º TA'!I32+'ANEXO III - 26º TA'!I33+
'ANEXO III - 26º TA'!D68+'ANEXO III - 26º TA'!D69+
'ANEXO III - 26º TA'!I68+'ANEXO III - 26º TA'!I69+
'ANEXO III - 26º TA'!D104+'ANEXO III - 26º TA'!D105+
'ANEXO III - 26º TA'!I104+'ANEXO III - 26º TA'!I105</f>
        <v>0</v>
      </c>
      <c r="E18" s="132">
        <f>'ANEXO III - 26º TA'!E32+'ANEXO III - 26º TA'!E33+
'ANEXO III - 26º TA'!J32+'ANEXO III - 26º TA'!J33+
'ANEXO III - 26º TA'!E68+'ANEXO III - 26º TA'!E69+
'ANEXO III - 26º TA'!J68+'ANEXO III - 26º TA'!J69+
'ANEXO III - 26º TA'!E104+'ANEXO III - 26º TA'!E105+
'ANEXO III - 26º TA'!J104+'ANEXO III - 26º TA'!J105</f>
        <v>45000</v>
      </c>
      <c r="F18" s="132">
        <f>'ANEXO III - 26º TA'!F32+'ANEXO III - 26º TA'!F33+
'ANEXO III - 26º TA'!K32+'ANEXO III - 26º TA'!K33+
'ANEXO III - 26º TA'!F68+'ANEXO III - 26º TA'!F69+
'ANEXO III - 26º TA'!K68+'ANEXO III - 26º TA'!K69+
'ANEXO III - 26º TA'!F104+'ANEXO III - 26º TA'!F105+
'ANEXO III - 26º TA'!K104+'ANEXO III - 26º TA'!K105</f>
        <v>0</v>
      </c>
      <c r="G18" s="132">
        <f>'ANEXO III - 26º TA'!G32+'ANEXO III - 26º TA'!G33+
'ANEXO III - 26º TA'!L32+'ANEXO III - 26º TA'!L33+
'ANEXO III - 26º TA'!G68+'ANEXO III - 26º TA'!G69+
'ANEXO III - 26º TA'!L68+'ANEXO III - 26º TA'!L69+
'ANEXO III - 26º TA'!G104+'ANEXO III - 26º TA'!G105+
'ANEXO III - 26º TA'!L104+'ANEXO III - 26º TA'!L105</f>
        <v>0</v>
      </c>
      <c r="H18" s="132"/>
      <c r="I18" s="142">
        <f t="shared" si="3"/>
        <v>523200</v>
      </c>
      <c r="J18" s="132">
        <f>'ANEXO III - 26º TA'!C140+'ANEXO III - 26º TA'!C141+
'ANEXO III - 26º TA'!H140+'ANEXO III - 26º TA'!H141+
'ANEXO III - 26º TA'!C176+'ANEXO III - 26º TA'!C177+
'ANEXO III - 26º TA'!H176+'ANEXO III - 26º TA'!H177+                                                                                                                                                                                                                                                             'ANEXO III - 26º TA'!C212+'ANEXO III - 26º TA'!C213+
'ANEXO III - 26º TA'!H212+'ANEXO III - 26º TA'!H213</f>
        <v>2554350</v>
      </c>
      <c r="K18" s="132">
        <f>'ANEXO III - 26º TA'!D140+'ANEXO III - 26º TA'!D141+
'ANEXO III - 26º TA'!I140+'ANEXO III - 26º TA'!I141+
'ANEXO III - 26º TA'!D176+'ANEXO III - 26º TA'!D177+
'ANEXO III - 26º TA'!I176+'ANEXO III - 26º TA'!I177+                                                                                                                                                                                                                                                             'ANEXO III - 26º TA'!D212+'ANEXO III - 26º TA'!D213+
'ANEXO III - 26º TA'!I212+'ANEXO III - 26º TA'!I213</f>
        <v>0</v>
      </c>
      <c r="L18" s="132">
        <f>'ANEXO III - 26º TA'!E140+'ANEXO III - 26º TA'!E141+
'ANEXO III - 26º TA'!J140+'ANEXO III - 26º TA'!J141+
'ANEXO III - 26º TA'!E176+'ANEXO III - 26º TA'!E177+
'ANEXO III - 26º TA'!J176+'ANEXO III - 26º TA'!J177+                                                                                                                                                                                                                                                             'ANEXO III - 26º TA'!E212+'ANEXO III - 26º TA'!E213+
'ANEXO III - 26º TA'!J212+'ANEXO III - 26º TA'!J213</f>
        <v>225000</v>
      </c>
      <c r="M18" s="132">
        <f>'ANEXO III - 26º TA'!F140+'ANEXO III - 26º TA'!F141+
'ANEXO III - 26º TA'!K140+'ANEXO III - 26º TA'!K141+
'ANEXO III - 26º TA'!F176+'ANEXO III - 26º TA'!F177+
'ANEXO III - 26º TA'!K176+'ANEXO III - 26º TA'!K177+                                                                                                                                                                                                                                                             'ANEXO III - 26º TA'!F212+'ANEXO III - 26º TA'!F213+
'ANEXO III - 26º TA'!K212+'ANEXO III - 26º TA'!K213</f>
        <v>0</v>
      </c>
      <c r="N18" s="132">
        <f>'ANEXO III - 26º TA'!G140+'ANEXO III - 26º TA'!G141+
'ANEXO III - 26º TA'!L140+'ANEXO III - 26º TA'!L141+
'ANEXO III - 26º TA'!G176+'ANEXO III - 26º TA'!G177+
'ANEXO III - 26º TA'!L176+'ANEXO III - 26º TA'!L177+                                                                                                                                                                                                                                                             'ANEXO III - 26º TA'!G212+'ANEXO III - 26º TA'!G213+
'ANEXO III - 26º TA'!L212+'ANEXO III - 26º TA'!L213</f>
        <v>0</v>
      </c>
      <c r="O18" s="133"/>
      <c r="P18" s="142">
        <f t="shared" si="4"/>
        <v>2779350</v>
      </c>
      <c r="Q18" s="128"/>
      <c r="R18" s="148" t="s">
        <v>150</v>
      </c>
      <c r="S18"/>
      <c r="T18"/>
      <c r="U18"/>
      <c r="V18"/>
    </row>
    <row r="19" spans="2:22" ht="18.75" x14ac:dyDescent="0.25">
      <c r="B19" s="125" t="s">
        <v>160</v>
      </c>
      <c r="C19" s="132">
        <f>'ANEXO III - 26º TA'!C34+'ANEXO III - 26º TA'!C35+
'ANEXO III - 26º TA'!H34+'ANEXO III - 26º TA'!H35+
'ANEXO III - 26º TA'!C70+'ANEXO III - 26º TA'!C71+
'ANEXO III - 26º TA'!H70+'ANEXO III - 26º TA'!H71+
'ANEXO III - 26º TA'!C106+'ANEXO III - 26º TA'!C107+
'ANEXO III - 26º TA'!H106+'ANEXO III - 26º TA'!H107</f>
        <v>48144248</v>
      </c>
      <c r="D19" s="132">
        <f>'ANEXO III - 26º TA'!D34+'ANEXO III - 26º TA'!D35+
'ANEXO III - 26º TA'!I34+'ANEXO III - 26º TA'!I35+
'ANEXO III - 26º TA'!D70+'ANEXO III - 26º TA'!D71+
'ANEXO III - 26º TA'!I70+'ANEXO III - 26º TA'!I71+
'ANEXO III - 26º TA'!D106+'ANEXO III - 26º TA'!D107+
'ANEXO III - 26º TA'!I106+'ANEXO III - 26º TA'!I107</f>
        <v>0</v>
      </c>
      <c r="E19" s="132">
        <f>'ANEXO III - 26º TA'!E34+'ANEXO III - 26º TA'!E35+
'ANEXO III - 26º TA'!J34+'ANEXO III - 26º TA'!J35+
'ANEXO III - 26º TA'!E70+'ANEXO III - 26º TA'!E71+
'ANEXO III - 26º TA'!J70+'ANEXO III - 26º TA'!J71+
'ANEXO III - 26º TA'!E106+'ANEXO III - 26º TA'!E107+
'ANEXO III - 26º TA'!J106+'ANEXO III - 26º TA'!J107</f>
        <v>684345</v>
      </c>
      <c r="F19" s="132">
        <f>'ANEXO III - 26º TA'!F34+'ANEXO III - 26º TA'!F35+
'ANEXO III - 26º TA'!K34+'ANEXO III - 26º TA'!K35+
'ANEXO III - 26º TA'!F70+'ANEXO III - 26º TA'!F71+
'ANEXO III - 26º TA'!K70+'ANEXO III - 26º TA'!K71+
'ANEXO III - 26º TA'!F106+'ANEXO III - 26º TA'!F107+
'ANEXO III - 26º TA'!K106+'ANEXO III - 26º TA'!K107</f>
        <v>0</v>
      </c>
      <c r="G19" s="132">
        <f>'ANEXO III - 26º TA'!G34+'ANEXO III - 26º TA'!G35+
'ANEXO III - 26º TA'!L34+'ANEXO III - 26º TA'!L35+
'ANEXO III - 26º TA'!G70+'ANEXO III - 26º TA'!G71+
'ANEXO III - 26º TA'!L70+'ANEXO III - 26º TA'!L71+
'ANEXO III - 26º TA'!G106+'ANEXO III - 26º TA'!G107+
'ANEXO III - 26º TA'!L106+'ANEXO III - 26º TA'!L107</f>
        <v>0</v>
      </c>
      <c r="H19" s="132"/>
      <c r="I19" s="142">
        <f t="shared" si="3"/>
        <v>48828593</v>
      </c>
      <c r="J19" s="132">
        <f>'ANEXO III - 26º TA'!C142+'ANEXO III - 26º TA'!C143+
'ANEXO III - 26º TA'!H142+'ANEXO III - 26º TA'!H143+
'ANEXO III - 26º TA'!C178+'ANEXO III - 26º TA'!C179+
'ANEXO III - 26º TA'!H178+'ANEXO III - 26º TA'!H179+                                                                                                                                                                                                                                                             'ANEXO III - 26º TA'!C214+'ANEXO III - 26º TA'!C215+
'ANEXO III - 26º TA'!H214+'ANEXO III - 26º TA'!H215</f>
        <v>2591113</v>
      </c>
      <c r="K19" s="132">
        <f>'ANEXO III - 26º TA'!D142+'ANEXO III - 26º TA'!D143+
'ANEXO III - 26º TA'!I142+'ANEXO III - 26º TA'!I143+
'ANEXO III - 26º TA'!D178+'ANEXO III - 26º TA'!D179+
'ANEXO III - 26º TA'!I178+'ANEXO III - 26º TA'!I179+                                                                                                                                                                                                                                                             'ANEXO III - 26º TA'!D214+'ANEXO III - 26º TA'!D215+
'ANEXO III - 26º TA'!I214+'ANEXO III - 26º TA'!I215</f>
        <v>0</v>
      </c>
      <c r="L19" s="132">
        <f>'ANEXO III - 26º TA'!E142+'ANEXO III - 26º TA'!E143+
'ANEXO III - 26º TA'!J142+'ANEXO III - 26º TA'!J143+
'ANEXO III - 26º TA'!E178+'ANEXO III - 26º TA'!E179+
'ANEXO III - 26º TA'!J178+'ANEXO III - 26º TA'!J179+                                                                                                                                                                                                                                                             'ANEXO III - 26º TA'!E214+'ANEXO III - 26º TA'!E215+
'ANEXO III - 26º TA'!J214+'ANEXO III - 26º TA'!J215</f>
        <v>123962</v>
      </c>
      <c r="M19" s="132">
        <f>'ANEXO III - 26º TA'!F142+'ANEXO III - 26º TA'!F143+
'ANEXO III - 26º TA'!K142+'ANEXO III - 26º TA'!K143+
'ANEXO III - 26º TA'!F178+'ANEXO III - 26º TA'!F179+
'ANEXO III - 26º TA'!K178+'ANEXO III - 26º TA'!K179+                                                                                                                                                                                                                                                             'ANEXO III - 26º TA'!F214+'ANEXO III - 26º TA'!F215+
'ANEXO III - 26º TA'!K214+'ANEXO III - 26º TA'!K215</f>
        <v>0</v>
      </c>
      <c r="N19" s="132">
        <f>'ANEXO III - 26º TA'!G142+'ANEXO III - 26º TA'!G143+
'ANEXO III - 26º TA'!L142+'ANEXO III - 26º TA'!L143+
'ANEXO III - 26º TA'!G178+'ANEXO III - 26º TA'!G179+
'ANEXO III - 26º TA'!L178+'ANEXO III - 26º TA'!L179+                                                                                                                                                                                                                                                             'ANEXO III - 26º TA'!G214+'ANEXO III - 26º TA'!G215+
'ANEXO III - 26º TA'!L214+'ANEXO III - 26º TA'!L215</f>
        <v>0</v>
      </c>
      <c r="O19" s="133"/>
      <c r="P19" s="142">
        <f t="shared" si="4"/>
        <v>2715075</v>
      </c>
      <c r="Q19" s="128"/>
      <c r="R19" s="148" t="s">
        <v>160</v>
      </c>
      <c r="S19"/>
      <c r="T19"/>
      <c r="U19"/>
      <c r="V19"/>
    </row>
    <row r="20" spans="2:22" ht="18.75" x14ac:dyDescent="0.25">
      <c r="B20" s="125" t="s">
        <v>10</v>
      </c>
      <c r="C20" s="132">
        <f>'ANEXO III - 26º TA'!C36+'ANEXO III - 26º TA'!H36+'ANEXO III - 26º TA'!C72+'ANEXO III - 26º TA'!H72+'ANEXO III - 26º TA'!C108+'ANEXO III - 26º TA'!H108</f>
        <v>1236000</v>
      </c>
      <c r="D20" s="132">
        <f>'ANEXO III - 26º TA'!D36+'ANEXO III - 26º TA'!I36+'ANEXO III - 26º TA'!D72+'ANEXO III - 26º TA'!I72+'ANEXO III - 26º TA'!D108+'ANEXO III - 26º TA'!I108</f>
        <v>0</v>
      </c>
      <c r="E20" s="132">
        <f>'ANEXO III - 26º TA'!E36+'ANEXO III - 26º TA'!J36+'ANEXO III - 26º TA'!E72+'ANEXO III - 26º TA'!J72+'ANEXO III - 26º TA'!E108+'ANEXO III - 26º TA'!J108</f>
        <v>24090819</v>
      </c>
      <c r="F20" s="132">
        <f>'ANEXO III - 26º TA'!F36+'ANEXO III - 26º TA'!K36+'ANEXO III - 26º TA'!F72+'ANEXO III - 26º TA'!K72+'ANEXO III - 26º TA'!F108+'ANEXO III - 26º TA'!K108</f>
        <v>0</v>
      </c>
      <c r="G20" s="132">
        <f>'ANEXO III - 26º TA'!G36+'ANEXO III - 26º TA'!L36+'ANEXO III - 26º TA'!G72+'ANEXO III - 26º TA'!L72+'ANEXO III - 26º TA'!G108+'ANEXO III - 26º TA'!L108</f>
        <v>0</v>
      </c>
      <c r="H20" s="132"/>
      <c r="I20" s="142">
        <f t="shared" si="3"/>
        <v>25326819</v>
      </c>
      <c r="J20" s="132">
        <f>'ANEXO III - 26º TA'!C144+
'ANEXO III - 26º TA'!H144+
'ANEXO III - 26º TA'!C180+
'ANEXO III - 26º TA'!H180+
'ANEXO III - 26º TA'!C216+
'ANEXO III - 26º TA'!H216</f>
        <v>6960862</v>
      </c>
      <c r="K20" s="132">
        <f>'ANEXO III - 26º TA'!D144+
'ANEXO III - 26º TA'!I144+
'ANEXO III - 26º TA'!D180+
'ANEXO III - 26º TA'!I180+
'ANEXO III - 26º TA'!D216+
'ANEXO III - 26º TA'!I216</f>
        <v>0</v>
      </c>
      <c r="L20" s="132">
        <f>'ANEXO III - 26º TA'!E144+
'ANEXO III - 26º TA'!J144+
'ANEXO III - 26º TA'!E180+
'ANEXO III - 26º TA'!J180+
'ANEXO III - 26º TA'!E216+
'ANEXO III - 26º TA'!J216</f>
        <v>23910194</v>
      </c>
      <c r="M20" s="132">
        <f>'ANEXO III - 26º TA'!F144+
'ANEXO III - 26º TA'!K144+
'ANEXO III - 26º TA'!F180+
'ANEXO III - 26º TA'!K180+
'ANEXO III - 26º TA'!F216+
'ANEXO III - 26º TA'!K216</f>
        <v>3997240</v>
      </c>
      <c r="N20" s="132">
        <f>'ANEXO III - 26º TA'!G144+
'ANEXO III - 26º TA'!L144+
'ANEXO III - 26º TA'!G180+
'ANEXO III - 26º TA'!L180+
'ANEXO III - 26º TA'!G216+
'ANEXO III - 26º TA'!L216</f>
        <v>0</v>
      </c>
      <c r="O20" s="134"/>
      <c r="P20" s="142">
        <f t="shared" si="4"/>
        <v>34868296</v>
      </c>
      <c r="Q20" s="128"/>
      <c r="R20" s="148" t="s">
        <v>10</v>
      </c>
      <c r="S20"/>
      <c r="T20"/>
      <c r="U20"/>
      <c r="V20"/>
    </row>
    <row r="21" spans="2:22" s="7" customFormat="1" ht="37.5" x14ac:dyDescent="0.25">
      <c r="B21" s="124" t="s">
        <v>173</v>
      </c>
      <c r="C21" s="132">
        <f>'ANEXO III - 26º TA'!C37+'ANEXO III - 26º TA'!H37+'ANEXO III - 26º TA'!C73+'ANEXO III - 26º TA'!H73+'ANEXO III - 26º TA'!C109+'ANEXO III - 26º TA'!H109</f>
        <v>0</v>
      </c>
      <c r="D21" s="132">
        <f>'ANEXO III - 26º TA'!D37+'ANEXO III - 26º TA'!I37+'ANEXO III - 26º TA'!D73+'ANEXO III - 26º TA'!I73+'ANEXO III - 26º TA'!D109+'ANEXO III - 26º TA'!I109</f>
        <v>0</v>
      </c>
      <c r="E21" s="132">
        <f>'ANEXO III - 26º TA'!E37+'ANEXO III - 26º TA'!J37+'ANEXO III - 26º TA'!E73+'ANEXO III - 26º TA'!J73+'ANEXO III - 26º TA'!E109+'ANEXO III - 26º TA'!J109</f>
        <v>5012921</v>
      </c>
      <c r="F21" s="132">
        <f>'ANEXO III - 26º TA'!F37+'ANEXO III - 26º TA'!K37+'ANEXO III - 26º TA'!F73+'ANEXO III - 26º TA'!K73+'ANEXO III - 26º TA'!F109+'ANEXO III - 26º TA'!K109</f>
        <v>0</v>
      </c>
      <c r="G21" s="132">
        <f>'ANEXO III - 26º TA'!G37+'ANEXO III - 26º TA'!L37+'ANEXO III - 26º TA'!G73+'ANEXO III - 26º TA'!L73+'ANEXO III - 26º TA'!G109+'ANEXO III - 26º TA'!L109</f>
        <v>0</v>
      </c>
      <c r="H21" s="132"/>
      <c r="I21" s="142">
        <f t="shared" si="3"/>
        <v>5012921</v>
      </c>
      <c r="J21" s="132">
        <f>'ANEXO III - 26º TA'!C145+
'ANEXO III - 26º TA'!H145+
'ANEXO III - 26º TA'!C181+
'ANEXO III - 26º TA'!H181+
'ANEXO III - 26º TA'!C217+
'ANEXO III - 26º TA'!H217</f>
        <v>0</v>
      </c>
      <c r="K21" s="132">
        <f>'ANEXO III - 26º TA'!D145+
'ANEXO III - 26º TA'!I145+
'ANEXO III - 26º TA'!D181+
'ANEXO III - 26º TA'!I181+
'ANEXO III - 26º TA'!D217+
'ANEXO III - 26º TA'!I217</f>
        <v>0</v>
      </c>
      <c r="L21" s="132">
        <f>'ANEXO III - 26º TA'!E145+
'ANEXO III - 26º TA'!J145+
'ANEXO III - 26º TA'!E181+
'ANEXO III - 26º TA'!J181+
'ANEXO III - 26º TA'!E217+
'ANEXO III - 26º TA'!J217</f>
        <v>4699614</v>
      </c>
      <c r="M21" s="132">
        <f>'ANEXO III - 26º TA'!F145+
'ANEXO III - 26º TA'!K145+
'ANEXO III - 26º TA'!F181+
'ANEXO III - 26º TA'!K181+
'ANEXO III - 26º TA'!F217+
'ANEXO III - 26º TA'!K217</f>
        <v>0</v>
      </c>
      <c r="N21" s="132">
        <f>'ANEXO III - 26º TA'!G145+
'ANEXO III - 26º TA'!L145+
'ANEXO III - 26º TA'!G181+
'ANEXO III - 26º TA'!L181+
'ANEXO III - 26º TA'!G217+
'ANEXO III - 26º TA'!L217</f>
        <v>0</v>
      </c>
      <c r="O21" s="133"/>
      <c r="P21" s="142">
        <f t="shared" si="4"/>
        <v>4699614</v>
      </c>
      <c r="Q21" s="128"/>
      <c r="R21" s="147" t="s">
        <v>159</v>
      </c>
      <c r="S21"/>
      <c r="T21"/>
      <c r="U21"/>
      <c r="V21"/>
    </row>
    <row r="22" spans="2:22" s="7" customFormat="1" ht="18.75" x14ac:dyDescent="0.25">
      <c r="B22" s="124" t="s">
        <v>158</v>
      </c>
      <c r="C22" s="132">
        <f>'ANEXO III - 26º TA'!C38+'ANEXO III - 26º TA'!H38+'ANEXO III - 26º TA'!C74+'ANEXO III - 26º TA'!H74+'ANEXO III - 26º TA'!C110+'ANEXO III - 26º TA'!H110</f>
        <v>0</v>
      </c>
      <c r="D22" s="132">
        <f>'ANEXO III - 26º TA'!D38+'ANEXO III - 26º TA'!I38+'ANEXO III - 26º TA'!D74+'ANEXO III - 26º TA'!I74+'ANEXO III - 26º TA'!D110+'ANEXO III - 26º TA'!I110</f>
        <v>0</v>
      </c>
      <c r="E22" s="132">
        <f>'ANEXO III - 26º TA'!E38+'ANEXO III - 26º TA'!J38+'ANEXO III - 26º TA'!E74+'ANEXO III - 26º TA'!J74+'ANEXO III - 26º TA'!E110+'ANEXO III - 26º TA'!J110</f>
        <v>1598052</v>
      </c>
      <c r="F22" s="132">
        <f>'ANEXO III - 26º TA'!F38+'ANEXO III - 26º TA'!K38+'ANEXO III - 26º TA'!F74+'ANEXO III - 26º TA'!K74+'ANEXO III - 26º TA'!F110+'ANEXO III - 26º TA'!K110</f>
        <v>0</v>
      </c>
      <c r="G22" s="132">
        <f>'ANEXO III - 26º TA'!G38+'ANEXO III - 26º TA'!L38+'ANEXO III - 26º TA'!G74+'ANEXO III - 26º TA'!L74+'ANEXO III - 26º TA'!G110+'ANEXO III - 26º TA'!L110</f>
        <v>0</v>
      </c>
      <c r="H22" s="132"/>
      <c r="I22" s="142">
        <f t="shared" si="3"/>
        <v>1598052</v>
      </c>
      <c r="J22" s="134">
        <f>'ANEXO III - 26º TA'!C146+'ANEXO III - 26º TA'!H146+'ANEXO III - 26º TA'!C182+'ANEXO III - 26º TA'!H182+'ANEXO III - 26º TA'!C218+'ANEXO III - 26º TA'!H218</f>
        <v>0</v>
      </c>
      <c r="K22" s="134">
        <f>'ANEXO III - 26º TA'!D146+'ANEXO III - 26º TA'!I146+'ANEXO III - 26º TA'!D182+'ANEXO III - 26º TA'!I182+'ANEXO III - 26º TA'!D218+'ANEXO III - 26º TA'!I218</f>
        <v>0</v>
      </c>
      <c r="L22" s="134">
        <f>'ANEXO III - 26º TA'!E146+'ANEXO III - 26º TA'!J146+'ANEXO III - 26º TA'!E182+'ANEXO III - 26º TA'!J182+'ANEXO III - 26º TA'!E218+'ANEXO III - 26º TA'!J218</f>
        <v>1659600</v>
      </c>
      <c r="M22" s="134">
        <f>'ANEXO III - 26º TA'!F146+'ANEXO III - 26º TA'!K146+'ANEXO III - 26º TA'!F182+'ANEXO III - 26º TA'!K182+'ANEXO III - 26º TA'!F218+'ANEXO III - 26º TA'!K218</f>
        <v>0</v>
      </c>
      <c r="N22" s="134">
        <f>'ANEXO III - 26º TA'!G146+'ANEXO III - 26º TA'!L146+'ANEXO III - 26º TA'!G182+'ANEXO III - 26º TA'!L182+'ANEXO III - 26º TA'!G218+'ANEXO III - 26º TA'!L218</f>
        <v>0</v>
      </c>
      <c r="O22" s="133"/>
      <c r="P22" s="142">
        <f t="shared" si="4"/>
        <v>1659600</v>
      </c>
      <c r="Q22" s="128"/>
      <c r="R22" s="147" t="s">
        <v>158</v>
      </c>
      <c r="S22"/>
      <c r="T22"/>
      <c r="U22"/>
      <c r="V22"/>
    </row>
    <row r="23" spans="2:22" ht="19.5" thickBot="1" x14ac:dyDescent="0.3">
      <c r="B23" s="149" t="s">
        <v>115</v>
      </c>
      <c r="C23" s="150"/>
      <c r="D23" s="150"/>
      <c r="E23" s="150"/>
      <c r="F23" s="150" t="e">
        <f>'ANEXO III - 26º TA'!#REF!+'ANEXO III - 26º TA'!#REF!+'ANEXO III - 26º TA'!#REF!+'ANEXO III - 26º TA'!#REF!+'ANEXO III - 26º TA'!#REF!+'ANEXO III - 26º TA'!#REF!</f>
        <v>#REF!</v>
      </c>
      <c r="G23" s="151"/>
      <c r="H23" s="151"/>
      <c r="I23" s="143" t="e">
        <f t="shared" si="3"/>
        <v>#REF!</v>
      </c>
      <c r="J23" s="152"/>
      <c r="K23" s="153"/>
      <c r="L23" s="153" t="e">
        <f>'ANEXO III - 26º TA'!#REF!+'ANEXO III - 26º TA'!#REF!+'ANEXO III - 26º TA'!#REF!+'ANEXO III - 26º TA'!#REF!+'ANEXO III - 26º TA'!#REF!+'ANEXO III - 26º TA'!#REF!</f>
        <v>#REF!</v>
      </c>
      <c r="M23" s="153"/>
      <c r="N23" s="154"/>
      <c r="O23" s="154"/>
      <c r="P23" s="143" t="e">
        <f t="shared" si="4"/>
        <v>#REF!</v>
      </c>
      <c r="Q23" s="155"/>
      <c r="R23" s="156" t="s">
        <v>164</v>
      </c>
      <c r="S23"/>
      <c r="T23"/>
      <c r="U23"/>
      <c r="V23"/>
    </row>
    <row r="24" spans="2:22" ht="20.25" thickTop="1" thickBot="1" x14ac:dyDescent="0.3">
      <c r="B24" s="157" t="s">
        <v>9</v>
      </c>
      <c r="C24" s="158" t="e">
        <f>SUM(C4:C23)</f>
        <v>#REF!</v>
      </c>
      <c r="D24" s="158" t="e">
        <f t="shared" ref="D24:Q24" si="5">SUM(D4:D23)</f>
        <v>#REF!</v>
      </c>
      <c r="E24" s="158" t="e">
        <f t="shared" si="5"/>
        <v>#REF!</v>
      </c>
      <c r="F24" s="158" t="e">
        <f t="shared" si="5"/>
        <v>#REF!</v>
      </c>
      <c r="G24" s="158" t="e">
        <f t="shared" si="5"/>
        <v>#REF!</v>
      </c>
      <c r="H24" s="158">
        <f t="shared" si="5"/>
        <v>0</v>
      </c>
      <c r="I24" s="144" t="e">
        <f t="shared" si="5"/>
        <v>#REF!</v>
      </c>
      <c r="J24" s="159" t="e">
        <f t="shared" si="5"/>
        <v>#REF!</v>
      </c>
      <c r="K24" s="159" t="e">
        <f t="shared" si="5"/>
        <v>#REF!</v>
      </c>
      <c r="L24" s="159" t="e">
        <f t="shared" si="5"/>
        <v>#REF!</v>
      </c>
      <c r="M24" s="159" t="e">
        <f t="shared" si="5"/>
        <v>#REF!</v>
      </c>
      <c r="N24" s="159" t="e">
        <f t="shared" si="5"/>
        <v>#REF!</v>
      </c>
      <c r="O24" s="162">
        <f t="shared" si="5"/>
        <v>0</v>
      </c>
      <c r="P24" s="163" t="e">
        <f t="shared" si="5"/>
        <v>#REF!</v>
      </c>
      <c r="Q24" s="160" t="e">
        <f t="shared" si="5"/>
        <v>#REF!</v>
      </c>
      <c r="R24" s="161" t="s">
        <v>9</v>
      </c>
      <c r="S24"/>
      <c r="T24"/>
      <c r="U24"/>
      <c r="V24"/>
    </row>
    <row r="25" spans="2:22" ht="15.75" thickTop="1" x14ac:dyDescent="0.25">
      <c r="S25"/>
      <c r="T25"/>
      <c r="U25"/>
      <c r="V25"/>
    </row>
    <row r="26" spans="2:22" s="7" customFormat="1" x14ac:dyDescent="0.2"/>
    <row r="27" spans="2:22" s="7" customFormat="1" ht="12.75" x14ac:dyDescent="0.2">
      <c r="B27" s="10"/>
    </row>
    <row r="28" spans="2:22" s="7" customFormat="1" ht="12.75" x14ac:dyDescent="0.2">
      <c r="B28" s="10"/>
    </row>
    <row r="29" spans="2:22" s="7" customFormat="1" ht="12.75" x14ac:dyDescent="0.2">
      <c r="B29" s="10"/>
    </row>
    <row r="30" spans="2:22" s="7" customFormat="1" ht="12.75" x14ac:dyDescent="0.2">
      <c r="B30" s="10"/>
    </row>
    <row r="31" spans="2:22" s="7" customFormat="1" x14ac:dyDescent="0.2"/>
    <row r="32" spans="2:22" s="7" customFormat="1" x14ac:dyDescent="0.2"/>
    <row r="33" spans="2:10" s="7" customFormat="1" x14ac:dyDescent="0.2"/>
    <row r="34" spans="2:10" s="7" customFormat="1" x14ac:dyDescent="0.2"/>
    <row r="35" spans="2:10" s="7" customFormat="1" ht="12.75" x14ac:dyDescent="0.2">
      <c r="B35" s="10"/>
    </row>
    <row r="36" spans="2:10" s="7" customFormat="1" ht="12.75" x14ac:dyDescent="0.2">
      <c r="B36" s="10"/>
    </row>
    <row r="37" spans="2:10" s="7" customFormat="1" ht="12.75" x14ac:dyDescent="0.2">
      <c r="B37" s="10"/>
    </row>
    <row r="38" spans="2:10" s="7" customFormat="1" ht="12.75" x14ac:dyDescent="0.2">
      <c r="B38" s="10"/>
    </row>
    <row r="39" spans="2:10" s="7" customFormat="1" x14ac:dyDescent="0.2"/>
    <row r="40" spans="2:10" s="7" customFormat="1" x14ac:dyDescent="0.2"/>
    <row r="41" spans="2:10" s="7" customFormat="1" x14ac:dyDescent="0.2"/>
    <row r="42" spans="2:10" s="7" customFormat="1" ht="12.75" x14ac:dyDescent="0.2">
      <c r="B42" s="10"/>
    </row>
    <row r="43" spans="2:10" s="7" customFormat="1" x14ac:dyDescent="0.2"/>
    <row r="44" spans="2:10" s="7" customFormat="1" x14ac:dyDescent="0.2"/>
    <row r="45" spans="2:10" s="7" customFormat="1" x14ac:dyDescent="0.2"/>
    <row r="46" spans="2:10" ht="15" x14ac:dyDescent="0.25">
      <c r="B46" s="122"/>
      <c r="C46" s="4"/>
      <c r="D46" s="4"/>
      <c r="E46" s="4"/>
      <c r="F46" s="4"/>
      <c r="G46" s="4"/>
      <c r="H46" s="4"/>
      <c r="I46" s="4"/>
      <c r="J46" s="121"/>
    </row>
    <row r="47" spans="2:10" s="7" customFormat="1" x14ac:dyDescent="0.2"/>
    <row r="48" spans="2:10" s="7" customFormat="1" x14ac:dyDescent="0.2"/>
    <row r="49" spans="2:3" s="7" customFormat="1" x14ac:dyDescent="0.2"/>
    <row r="50" spans="2:3" s="7" customFormat="1" x14ac:dyDescent="0.2"/>
    <row r="51" spans="2:3" s="7" customFormat="1" ht="12.75" x14ac:dyDescent="0.2">
      <c r="B51" s="10"/>
    </row>
    <row r="52" spans="2:3" s="7" customFormat="1" ht="12.75" x14ac:dyDescent="0.2">
      <c r="B52" s="10"/>
    </row>
    <row r="53" spans="2:3" s="7" customFormat="1" ht="12.75" x14ac:dyDescent="0.2">
      <c r="B53" s="10"/>
    </row>
    <row r="54" spans="2:3" ht="12.75" x14ac:dyDescent="0.2">
      <c r="B54" s="10"/>
    </row>
    <row r="55" spans="2:3" ht="12.75" x14ac:dyDescent="0.2">
      <c r="B55" s="10"/>
    </row>
    <row r="56" spans="2:3" s="7" customFormat="1" x14ac:dyDescent="0.2"/>
    <row r="57" spans="2:3" s="7" customFormat="1" x14ac:dyDescent="0.2"/>
    <row r="58" spans="2:3" s="7" customFormat="1" x14ac:dyDescent="0.2"/>
    <row r="59" spans="2:3" s="7" customFormat="1" ht="12.75" x14ac:dyDescent="0.2">
      <c r="B59" s="10"/>
    </row>
    <row r="60" spans="2:3" s="7" customFormat="1" ht="12.75" x14ac:dyDescent="0.2">
      <c r="B60" s="10"/>
      <c r="C60" s="123"/>
    </row>
    <row r="61" spans="2:3" s="7" customFormat="1" ht="12.75" x14ac:dyDescent="0.2">
      <c r="B61" s="10"/>
      <c r="C61" s="123"/>
    </row>
    <row r="62" spans="2:3" s="7" customFormat="1" ht="12.75" x14ac:dyDescent="0.2">
      <c r="B62" s="10"/>
      <c r="C62" s="123"/>
    </row>
    <row r="63" spans="2:3" s="7" customFormat="1" ht="12.75" x14ac:dyDescent="0.2">
      <c r="B63" s="10"/>
      <c r="C63" s="123"/>
    </row>
    <row r="64" spans="2:3" s="7" customFormat="1" ht="12.75" x14ac:dyDescent="0.2">
      <c r="B64" s="10"/>
      <c r="C64" s="123"/>
    </row>
    <row r="65" spans="2:22" s="7" customFormat="1" ht="12.75" x14ac:dyDescent="0.2">
      <c r="B65" s="10"/>
      <c r="C65" s="123"/>
    </row>
    <row r="66" spans="2:22" s="7" customFormat="1" ht="12.75" x14ac:dyDescent="0.2">
      <c r="B66" s="10"/>
      <c r="C66" s="123"/>
    </row>
    <row r="67" spans="2:22" s="7" customFormat="1" ht="12.75" x14ac:dyDescent="0.2">
      <c r="B67" s="10"/>
      <c r="C67" s="123"/>
    </row>
    <row r="68" spans="2:22" s="7" customFormat="1" ht="12.75" x14ac:dyDescent="0.2">
      <c r="B68" s="10"/>
      <c r="C68" s="123"/>
    </row>
    <row r="69" spans="2:22" s="7" customFormat="1" ht="12.75" x14ac:dyDescent="0.2">
      <c r="B69" s="10"/>
      <c r="C69" s="123"/>
    </row>
    <row r="70" spans="2:22" s="7" customFormat="1" ht="12.75" x14ac:dyDescent="0.2">
      <c r="B70" s="10"/>
      <c r="C70" s="123"/>
    </row>
    <row r="71" spans="2:22" ht="15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2:22" ht="15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2:22" s="7" customFormat="1" x14ac:dyDescent="0.2"/>
    <row r="74" spans="2:22" s="7" customFormat="1" x14ac:dyDescent="0.2"/>
    <row r="75" spans="2:22" s="7" customFormat="1" x14ac:dyDescent="0.2"/>
    <row r="76" spans="2:22" s="7" customFormat="1" ht="12.75" x14ac:dyDescent="0.2">
      <c r="B76" s="10"/>
    </row>
    <row r="77" spans="2:22" s="7" customFormat="1" ht="12.75" x14ac:dyDescent="0.2">
      <c r="B77" s="10"/>
    </row>
    <row r="78" spans="2:22" s="7" customFormat="1" ht="12.75" x14ac:dyDescent="0.2">
      <c r="B78" s="10"/>
    </row>
    <row r="79" spans="2:22" s="7" customFormat="1" ht="12.75" x14ac:dyDescent="0.2">
      <c r="B79" s="10"/>
    </row>
    <row r="80" spans="2:22" s="7" customFormat="1" x14ac:dyDescent="0.2"/>
    <row r="81" spans="2:10" s="7" customFormat="1" x14ac:dyDescent="0.2"/>
    <row r="82" spans="2:10" s="7" customFormat="1" x14ac:dyDescent="0.2"/>
    <row r="83" spans="2:10" s="7" customFormat="1" x14ac:dyDescent="0.2"/>
    <row r="84" spans="2:10" s="7" customFormat="1" ht="12.75" x14ac:dyDescent="0.2">
      <c r="B84" s="10"/>
    </row>
    <row r="85" spans="2:10" s="7" customFormat="1" ht="12.75" x14ac:dyDescent="0.2">
      <c r="B85" s="10"/>
    </row>
    <row r="86" spans="2:10" s="7" customFormat="1" ht="12.75" x14ac:dyDescent="0.2">
      <c r="B86" s="10"/>
    </row>
    <row r="87" spans="2:10" s="7" customFormat="1" ht="12.75" x14ac:dyDescent="0.2">
      <c r="B87" s="10"/>
    </row>
    <row r="88" spans="2:10" s="7" customFormat="1" x14ac:dyDescent="0.2"/>
    <row r="89" spans="2:10" s="7" customFormat="1" x14ac:dyDescent="0.2"/>
    <row r="90" spans="2:10" s="7" customFormat="1" x14ac:dyDescent="0.2"/>
    <row r="91" spans="2:10" s="7" customFormat="1" ht="12.75" x14ac:dyDescent="0.2">
      <c r="B91" s="10"/>
    </row>
    <row r="92" spans="2:10" s="7" customFormat="1" x14ac:dyDescent="0.2"/>
    <row r="93" spans="2:10" s="7" customFormat="1" x14ac:dyDescent="0.2"/>
    <row r="94" spans="2:10" s="7" customFormat="1" x14ac:dyDescent="0.2"/>
    <row r="95" spans="2:10" ht="15" x14ac:dyDescent="0.25">
      <c r="B95" s="122"/>
      <c r="C95" s="4"/>
      <c r="D95" s="4"/>
      <c r="E95" s="4"/>
      <c r="F95" s="4"/>
      <c r="G95" s="4"/>
      <c r="H95" s="4"/>
      <c r="I95" s="4"/>
      <c r="J95" s="121"/>
    </row>
    <row r="96" spans="2:10" s="7" customFormat="1" x14ac:dyDescent="0.2"/>
    <row r="97" spans="2:9" s="7" customFormat="1" x14ac:dyDescent="0.2"/>
    <row r="98" spans="2:9" s="7" customFormat="1" x14ac:dyDescent="0.2"/>
    <row r="99" spans="2:9" s="7" customFormat="1" x14ac:dyDescent="0.2"/>
    <row r="100" spans="2:9" s="7" customFormat="1" ht="12.75" x14ac:dyDescent="0.2">
      <c r="B100" s="10"/>
    </row>
    <row r="101" spans="2:9" s="7" customFormat="1" ht="12.75" x14ac:dyDescent="0.2">
      <c r="B101" s="10"/>
    </row>
    <row r="102" spans="2:9" s="7" customFormat="1" ht="12.75" x14ac:dyDescent="0.2">
      <c r="B102" s="10"/>
    </row>
    <row r="103" spans="2:9" ht="12.75" x14ac:dyDescent="0.2">
      <c r="B103" s="10"/>
    </row>
    <row r="104" spans="2:9" customFormat="1" ht="15" x14ac:dyDescent="0.25"/>
    <row r="105" spans="2:9" s="11" customFormat="1" ht="12.75" x14ac:dyDescent="0.25">
      <c r="B105" s="120"/>
      <c r="F105" s="19"/>
      <c r="G105" s="19"/>
      <c r="H105" s="19"/>
      <c r="I105" s="19"/>
    </row>
    <row r="106" spans="2:9" s="11" customFormat="1" ht="12.75" x14ac:dyDescent="0.2">
      <c r="B106" s="17"/>
      <c r="C106" s="17"/>
      <c r="D106" s="19"/>
      <c r="E106" s="19"/>
    </row>
    <row r="107" spans="2:9" s="11" customFormat="1" ht="12.75" x14ac:dyDescent="0.2">
      <c r="B107" s="17"/>
      <c r="C107" s="17"/>
      <c r="D107" s="19"/>
      <c r="E107" s="19"/>
    </row>
    <row r="108" spans="2:9" s="11" customFormat="1" ht="12.75" x14ac:dyDescent="0.25">
      <c r="D108" s="19"/>
      <c r="E108" s="19"/>
    </row>
    <row r="109" spans="2:9" s="11" customFormat="1" ht="12.75" x14ac:dyDescent="0.25">
      <c r="F109" s="19"/>
      <c r="G109" s="19"/>
      <c r="H109" s="19"/>
      <c r="I109" s="19"/>
    </row>
    <row r="110" spans="2:9" s="7" customFormat="1" x14ac:dyDescent="0.2"/>
    <row r="111" spans="2:9" s="11" customFormat="1" ht="12.75" x14ac:dyDescent="0.2">
      <c r="B111" s="17"/>
      <c r="C111" s="17"/>
      <c r="D111" s="19"/>
      <c r="E111" s="19"/>
    </row>
    <row r="112" spans="2:9" s="11" customFormat="1" ht="12.75" x14ac:dyDescent="0.2">
      <c r="B112" s="17"/>
      <c r="C112" s="17"/>
      <c r="D112" s="19"/>
      <c r="E112" s="19"/>
    </row>
    <row r="113" spans="2:9" s="11" customFormat="1" ht="12.75" x14ac:dyDescent="0.2">
      <c r="B113" s="17"/>
      <c r="C113" s="17"/>
      <c r="D113" s="19"/>
      <c r="E113" s="19"/>
    </row>
    <row r="114" spans="2:9" s="11" customFormat="1" ht="12.75" x14ac:dyDescent="0.2">
      <c r="B114" s="17"/>
      <c r="C114" s="17"/>
      <c r="D114" s="19"/>
      <c r="E114" s="19"/>
    </row>
    <row r="115" spans="2:9" s="11" customFormat="1" ht="12.75" x14ac:dyDescent="0.2">
      <c r="B115" s="18"/>
      <c r="C115" s="18"/>
      <c r="D115" s="19"/>
      <c r="E115" s="19"/>
    </row>
    <row r="116" spans="2:9" s="11" customFormat="1" ht="12.75" x14ac:dyDescent="0.25">
      <c r="D116" s="19"/>
      <c r="E116" s="19"/>
    </row>
    <row r="117" spans="2:9" s="11" customFormat="1" ht="12.75" x14ac:dyDescent="0.25">
      <c r="F117" s="19"/>
      <c r="G117" s="19"/>
      <c r="H117" s="19"/>
      <c r="I117" s="19"/>
    </row>
    <row r="118" spans="2:9" s="7" customFormat="1" x14ac:dyDescent="0.2"/>
    <row r="119" spans="2:9" s="7" customFormat="1" x14ac:dyDescent="0.2"/>
    <row r="120" spans="2:9" s="7" customFormat="1" x14ac:dyDescent="0.2"/>
    <row r="121" spans="2:9" s="7" customFormat="1" x14ac:dyDescent="0.2"/>
    <row r="122" spans="2:9" s="7" customFormat="1" x14ac:dyDescent="0.2"/>
    <row r="123" spans="2:9" s="7" customFormat="1" x14ac:dyDescent="0.2"/>
    <row r="124" spans="2:9" s="7" customFormat="1" x14ac:dyDescent="0.2"/>
    <row r="125" spans="2:9" s="7" customFormat="1" x14ac:dyDescent="0.2"/>
    <row r="126" spans="2:9" s="7" customFormat="1" x14ac:dyDescent="0.2"/>
    <row r="127" spans="2:9" s="7" customFormat="1" x14ac:dyDescent="0.2"/>
    <row r="128" spans="2:9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</sheetData>
  <mergeCells count="3">
    <mergeCell ref="Q2:Q3"/>
    <mergeCell ref="C2:I2"/>
    <mergeCell ref="J2:P2"/>
  </mergeCells>
  <printOptions horizontalCentered="1"/>
  <pageMargins left="0.11811023622047245" right="0.11811023622047245" top="0.39370078740157483" bottom="0.35433070866141736" header="0.31496062992125984" footer="0"/>
  <pageSetup paperSize="9" scale="55" fitToHeight="0" orientation="landscape" r:id="rId1"/>
  <headerFooter>
    <oddFooter>&amp;C&amp;13&amp;P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12E4-E895-4C75-9A4A-826398324EC2}">
  <dimension ref="A1:F28"/>
  <sheetViews>
    <sheetView workbookViewId="0">
      <selection activeCell="B8" sqref="B8"/>
    </sheetView>
  </sheetViews>
  <sheetFormatPr defaultRowHeight="15" x14ac:dyDescent="0.25"/>
  <cols>
    <col min="1" max="1" width="13.7109375" customWidth="1"/>
    <col min="2" max="2" width="31" customWidth="1"/>
    <col min="3" max="6" width="31.85546875" customWidth="1"/>
  </cols>
  <sheetData>
    <row r="1" spans="1:6" ht="26.25" thickTop="1" x14ac:dyDescent="0.25">
      <c r="B1" s="102" t="s">
        <v>33</v>
      </c>
      <c r="C1" s="102" t="s">
        <v>31</v>
      </c>
      <c r="D1" s="102" t="s">
        <v>50</v>
      </c>
      <c r="E1" s="102" t="s">
        <v>38</v>
      </c>
      <c r="F1" s="102" t="s">
        <v>39</v>
      </c>
    </row>
    <row r="2" spans="1:6" x14ac:dyDescent="0.25">
      <c r="A2" t="s">
        <v>116</v>
      </c>
      <c r="B2" s="103">
        <f>'ANEXO III - 26º TA'!C7</f>
        <v>384600</v>
      </c>
      <c r="C2" s="103">
        <f>'ANEXO III - 26º TA'!D7</f>
        <v>20374272</v>
      </c>
      <c r="D2" s="103">
        <f>'ANEXO III - 26º TA'!E7</f>
        <v>9360234</v>
      </c>
      <c r="E2" s="103">
        <f>'ANEXO III - 26º TA'!F7</f>
        <v>0</v>
      </c>
      <c r="F2" s="103">
        <f>'ANEXO III - 26º TA'!G7</f>
        <v>8991</v>
      </c>
    </row>
    <row r="3" spans="1:6" x14ac:dyDescent="0.25">
      <c r="A3" t="s">
        <v>117</v>
      </c>
      <c r="B3" s="103">
        <f>'ANEXO III - 26º TA'!H7</f>
        <v>802831</v>
      </c>
      <c r="C3" s="103">
        <f>'ANEXO III - 26º TA'!I7</f>
        <v>22145632</v>
      </c>
      <c r="D3" s="103">
        <f>'ANEXO III - 26º TA'!J7</f>
        <v>9405234</v>
      </c>
      <c r="E3" s="103">
        <f>'ANEXO III - 26º TA'!K7</f>
        <v>0</v>
      </c>
      <c r="F3" s="103">
        <f>'ANEXO III - 26º TA'!L7</f>
        <v>0</v>
      </c>
    </row>
    <row r="4" spans="1:6" x14ac:dyDescent="0.25">
      <c r="A4" t="s">
        <v>118</v>
      </c>
      <c r="B4" s="103">
        <f>'ANEXO III - 26º TA'!C43</f>
        <v>1837179</v>
      </c>
      <c r="C4" s="103">
        <f>'ANEXO III - 26º TA'!D43</f>
        <v>19733541</v>
      </c>
      <c r="D4" s="103">
        <f>'ANEXO III - 26º TA'!E43</f>
        <v>9360234</v>
      </c>
      <c r="E4" s="103">
        <f>'ANEXO III - 26º TA'!F43</f>
        <v>0</v>
      </c>
      <c r="F4" s="103">
        <f>'ANEXO III - 26º TA'!G43</f>
        <v>79056</v>
      </c>
    </row>
    <row r="5" spans="1:6" x14ac:dyDescent="0.25">
      <c r="A5" t="s">
        <v>119</v>
      </c>
      <c r="B5" s="103">
        <f>'ANEXO III - 26º TA'!H43</f>
        <v>9192722</v>
      </c>
      <c r="C5" s="103">
        <f>'ANEXO III - 26º TA'!I43</f>
        <v>19636113</v>
      </c>
      <c r="D5" s="103">
        <f>'ANEXO III - 26º TA'!J43</f>
        <v>9360234</v>
      </c>
      <c r="E5" s="103">
        <f>'ANEXO III - 26º TA'!K43</f>
        <v>0</v>
      </c>
      <c r="F5" s="103">
        <f>'ANEXO III - 26º TA'!L43</f>
        <v>0</v>
      </c>
    </row>
    <row r="6" spans="1:6" x14ac:dyDescent="0.25">
      <c r="A6" t="s">
        <v>120</v>
      </c>
      <c r="B6" s="103">
        <f>'ANEXO III - 26º TA'!C79</f>
        <v>17888660</v>
      </c>
      <c r="C6" s="103">
        <f>'ANEXO III - 26º TA'!D79</f>
        <v>18995909</v>
      </c>
      <c r="D6" s="103">
        <f>'ANEXO III - 26º TA'!E79</f>
        <v>10636149</v>
      </c>
      <c r="E6" s="103">
        <f>'ANEXO III - 26º TA'!F79</f>
        <v>0</v>
      </c>
      <c r="F6" s="103">
        <f>'ANEXO III - 26º TA'!G79</f>
        <v>23294</v>
      </c>
    </row>
    <row r="7" spans="1:6" x14ac:dyDescent="0.25">
      <c r="A7" t="s">
        <v>121</v>
      </c>
      <c r="B7" s="103">
        <f>'ANEXO III - 26º TA'!H79</f>
        <v>19997456</v>
      </c>
      <c r="C7" s="103">
        <f>'ANEXO III - 26º TA'!I79</f>
        <v>19737028</v>
      </c>
      <c r="D7" s="103">
        <f>'ANEXO III - 26º TA'!J79</f>
        <v>12509831</v>
      </c>
      <c r="E7" s="103">
        <f>'ANEXO III - 26º TA'!K79</f>
        <v>0</v>
      </c>
      <c r="F7" s="103">
        <f>'ANEXO III - 26º TA'!L79</f>
        <v>0</v>
      </c>
    </row>
    <row r="8" spans="1:6" x14ac:dyDescent="0.25">
      <c r="A8" t="s">
        <v>122</v>
      </c>
      <c r="B8" s="103">
        <f>'ANEXO III - 26º TA'!C115</f>
        <v>4879395</v>
      </c>
      <c r="C8" s="103">
        <f>'ANEXO III - 26º TA'!D115</f>
        <v>32038697</v>
      </c>
      <c r="D8" s="103">
        <f>'ANEXO III - 26º TA'!E115</f>
        <v>9484197</v>
      </c>
      <c r="E8" s="103">
        <f>'ANEXO III - 26º TA'!F115</f>
        <v>2012860</v>
      </c>
      <c r="F8" s="103">
        <f>'ANEXO III - 26º TA'!G115</f>
        <v>127066</v>
      </c>
    </row>
    <row r="9" spans="1:6" x14ac:dyDescent="0.25">
      <c r="A9" t="s">
        <v>123</v>
      </c>
      <c r="B9" s="103">
        <f>'ANEXO III - 26º TA'!H115</f>
        <v>2321000</v>
      </c>
      <c r="C9" s="103">
        <f>'ANEXO III - 26º TA'!I115</f>
        <v>32230360</v>
      </c>
      <c r="D9" s="103">
        <f>'ANEXO III - 26º TA'!J115</f>
        <v>9360235</v>
      </c>
      <c r="E9" s="103">
        <f>'ANEXO III - 26º TA'!K115</f>
        <v>2862380</v>
      </c>
      <c r="F9" s="103">
        <f>'ANEXO III - 26º TA'!L115</f>
        <v>100938</v>
      </c>
    </row>
    <row r="10" spans="1:6" x14ac:dyDescent="0.25">
      <c r="A10" t="s">
        <v>124</v>
      </c>
      <c r="B10" s="103">
        <f>'ANEXO III - 26º TA'!C151</f>
        <v>2023158</v>
      </c>
      <c r="C10" s="103">
        <f>'ANEXO III - 26º TA'!D151</f>
        <v>36933186</v>
      </c>
      <c r="D10" s="103">
        <f>'ANEXO III - 26º TA'!E151</f>
        <v>9860768</v>
      </c>
      <c r="E10" s="103">
        <f>'ANEXO III - 26º TA'!F151</f>
        <v>1820000</v>
      </c>
      <c r="F10" s="103">
        <f>'ANEXO III - 26º TA'!G151</f>
        <v>0</v>
      </c>
    </row>
    <row r="11" spans="1:6" x14ac:dyDescent="0.25">
      <c r="A11" t="s">
        <v>125</v>
      </c>
      <c r="B11" s="103">
        <f>'ANEXO III - 26º TA'!H151</f>
        <v>2045620</v>
      </c>
      <c r="C11" s="103">
        <f>'ANEXO III - 26º TA'!I151</f>
        <v>33894483</v>
      </c>
      <c r="D11" s="103">
        <f>'ANEXO III - 26º TA'!J151</f>
        <v>10409254</v>
      </c>
      <c r="E11" s="103">
        <f>'ANEXO III - 26º TA'!K151</f>
        <v>4532344</v>
      </c>
      <c r="F11" s="103">
        <f>'ANEXO III - 26º TA'!L151</f>
        <v>2368437</v>
      </c>
    </row>
    <row r="12" spans="1:6" x14ac:dyDescent="0.25">
      <c r="A12" t="s">
        <v>126</v>
      </c>
      <c r="B12" s="103">
        <f>'ANEXO III - 26º TA'!C187</f>
        <v>2810290</v>
      </c>
      <c r="C12" s="103">
        <f>'ANEXO III - 26º TA'!D187</f>
        <v>36464408</v>
      </c>
      <c r="D12" s="103">
        <f>'ANEXO III - 26º TA'!E187</f>
        <v>10663102</v>
      </c>
      <c r="E12" s="103">
        <f>'ANEXO III - 26º TA'!F187</f>
        <v>1850000</v>
      </c>
      <c r="F12" s="103">
        <f>'ANEXO III - 26º TA'!G187</f>
        <v>4710</v>
      </c>
    </row>
    <row r="13" spans="1:6" x14ac:dyDescent="0.25">
      <c r="A13" t="s">
        <v>127</v>
      </c>
      <c r="B13" s="103">
        <f>'ANEXO III - 26º TA'!H187</f>
        <v>3301382</v>
      </c>
      <c r="C13" s="103">
        <f>'ANEXO III - 26º TA'!I187</f>
        <v>35880501</v>
      </c>
      <c r="D13" s="103">
        <f>'ANEXO III - 26º TA'!J187</f>
        <v>12273560</v>
      </c>
      <c r="E13" s="103">
        <f>'ANEXO III - 26º TA'!K187</f>
        <v>1150000</v>
      </c>
      <c r="F13" s="103">
        <f>'ANEXO III - 26º TA'!L187</f>
        <v>0</v>
      </c>
    </row>
    <row r="14" spans="1:6" x14ac:dyDescent="0.25">
      <c r="B14" s="4">
        <f>SUM(B2:B13)</f>
        <v>67484293</v>
      </c>
      <c r="C14" s="4">
        <f>SUM(C2:C13)</f>
        <v>328064130</v>
      </c>
      <c r="D14" s="4">
        <f>SUM(D2:D13)</f>
        <v>122683032</v>
      </c>
      <c r="E14" s="4">
        <f>SUM(E2:E13)</f>
        <v>14227584</v>
      </c>
      <c r="F14" s="4">
        <f>SUM(F2:F13)</f>
        <v>2712492</v>
      </c>
    </row>
    <row r="16" spans="1:6" x14ac:dyDescent="0.25">
      <c r="A16" t="s">
        <v>213</v>
      </c>
      <c r="B16" s="4">
        <f>'ANEXO I - 26º TA'!H42</f>
        <v>0</v>
      </c>
      <c r="C16" s="4">
        <f>'ANEXO I - 26º TA'!I42</f>
        <v>0</v>
      </c>
      <c r="D16" s="4">
        <f>'ANEXO I - 26º TA'!J42</f>
        <v>0</v>
      </c>
      <c r="E16" s="4">
        <f>'ANEXO I - 26º TA'!K42</f>
        <v>0</v>
      </c>
      <c r="F16" s="4">
        <f>'ANEXO I - 26º TA'!L42</f>
        <v>0</v>
      </c>
    </row>
    <row r="18" spans="1:6" x14ac:dyDescent="0.25">
      <c r="A18" t="s">
        <v>214</v>
      </c>
      <c r="B18" s="4">
        <f>SUM(B2:B7)</f>
        <v>50103448</v>
      </c>
      <c r="C18" s="4">
        <f>SUM(C2:C7)</f>
        <v>120622495</v>
      </c>
      <c r="D18" s="4">
        <f>SUM(D2:D7)</f>
        <v>60631916</v>
      </c>
      <c r="E18" s="4">
        <f>SUM(E2:E7)</f>
        <v>0</v>
      </c>
      <c r="F18" s="4">
        <f>SUM(F2:F7)</f>
        <v>111341</v>
      </c>
    </row>
    <row r="20" spans="1:6" x14ac:dyDescent="0.25">
      <c r="A20" t="s">
        <v>215</v>
      </c>
      <c r="B20" s="4">
        <f>SUM(B8:B13)</f>
        <v>17380845</v>
      </c>
      <c r="C20" s="4">
        <f>SUM(C8:C13)</f>
        <v>207441635</v>
      </c>
      <c r="D20" s="4">
        <f>SUM(D8:D13)</f>
        <v>62051116</v>
      </c>
      <c r="E20" s="4">
        <f>SUM(E8:E13)</f>
        <v>14227584</v>
      </c>
      <c r="F20" s="4">
        <f>SUM(F8:F13)</f>
        <v>2601151</v>
      </c>
    </row>
    <row r="22" spans="1:6" x14ac:dyDescent="0.25">
      <c r="B22" t="b">
        <f>B14=B16</f>
        <v>0</v>
      </c>
      <c r="C22" t="b">
        <f>C14=C16</f>
        <v>0</v>
      </c>
      <c r="D22" t="b">
        <f>D14=D16</f>
        <v>0</v>
      </c>
      <c r="E22" t="b">
        <f>E14=E16</f>
        <v>0</v>
      </c>
      <c r="F22" t="b">
        <f>F14=F16</f>
        <v>0</v>
      </c>
    </row>
    <row r="24" spans="1:6" x14ac:dyDescent="0.25">
      <c r="B24" t="b">
        <f>(B18+B20)=B16</f>
        <v>0</v>
      </c>
      <c r="C24" t="b">
        <f>(C18+C20)=C16</f>
        <v>0</v>
      </c>
      <c r="D24" t="b">
        <f>(D18+D20)=D16</f>
        <v>0</v>
      </c>
      <c r="E24" t="b">
        <f>(E18+E20)=E16</f>
        <v>0</v>
      </c>
      <c r="F24" t="b">
        <f>(F18+F20)=F16</f>
        <v>0</v>
      </c>
    </row>
    <row r="28" spans="1:6" x14ac:dyDescent="0.25">
      <c r="C28" s="4">
        <f>B18+D18</f>
        <v>110735364</v>
      </c>
    </row>
  </sheetData>
  <phoneticPr fontId="25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AD2C-5709-48A8-90C3-036743A73B1E}">
  <sheetPr>
    <pageSetUpPr fitToPage="1"/>
  </sheetPr>
  <dimension ref="A1:H225"/>
  <sheetViews>
    <sheetView topLeftCell="A34" zoomScaleNormal="100" workbookViewId="0">
      <selection activeCell="G224" sqref="G224"/>
    </sheetView>
  </sheetViews>
  <sheetFormatPr defaultRowHeight="15" x14ac:dyDescent="0.25"/>
  <cols>
    <col min="1" max="1" width="36.85546875" customWidth="1"/>
    <col min="2" max="2" width="14.5703125" customWidth="1"/>
    <col min="3" max="3" width="17.7109375" customWidth="1"/>
    <col min="4" max="4" width="18.140625" bestFit="1" customWidth="1"/>
    <col min="5" max="5" width="18.5703125" customWidth="1"/>
    <col min="6" max="6" width="21.28515625" customWidth="1"/>
    <col min="7" max="7" width="21" customWidth="1"/>
    <col min="8" max="8" width="18" style="95" bestFit="1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s="95" t="s">
        <v>44</v>
      </c>
    </row>
    <row r="2" spans="1:8" hidden="1" x14ac:dyDescent="0.25">
      <c r="A2" t="s">
        <v>211</v>
      </c>
      <c r="B2" s="78">
        <v>46204</v>
      </c>
      <c r="C2" s="95">
        <v>50600</v>
      </c>
      <c r="D2" s="95">
        <v>621022</v>
      </c>
      <c r="E2" s="95">
        <v>1476136</v>
      </c>
      <c r="F2" s="95"/>
      <c r="G2" s="95"/>
      <c r="H2" s="95">
        <f t="shared" ref="H2:H61" si="0">SUBTOTAL(9,C2:G2)</f>
        <v>0</v>
      </c>
    </row>
    <row r="3" spans="1:8" hidden="1" x14ac:dyDescent="0.25">
      <c r="A3" t="s">
        <v>218</v>
      </c>
      <c r="B3" s="78">
        <v>46204</v>
      </c>
      <c r="C3" s="101"/>
      <c r="D3" s="95">
        <f>97576+31488</f>
        <v>129064</v>
      </c>
      <c r="E3" s="95">
        <f>314026+143720</f>
        <v>457746</v>
      </c>
      <c r="F3" s="95"/>
      <c r="G3" s="95"/>
      <c r="H3" s="95">
        <f t="shared" si="0"/>
        <v>0</v>
      </c>
    </row>
    <row r="4" spans="1:8" hidden="1" x14ac:dyDescent="0.25">
      <c r="A4" t="s">
        <v>82</v>
      </c>
      <c r="B4" s="78">
        <v>46204</v>
      </c>
      <c r="C4" s="101">
        <v>0</v>
      </c>
      <c r="D4" s="95">
        <v>15000000</v>
      </c>
      <c r="E4" s="95">
        <v>0</v>
      </c>
      <c r="F4" s="95"/>
      <c r="G4" s="95"/>
      <c r="H4" s="95">
        <f t="shared" si="0"/>
        <v>0</v>
      </c>
    </row>
    <row r="5" spans="1:8" hidden="1" x14ac:dyDescent="0.25">
      <c r="A5" t="s">
        <v>81</v>
      </c>
      <c r="B5" s="78">
        <v>46204</v>
      </c>
      <c r="C5" s="101">
        <v>0</v>
      </c>
      <c r="D5" s="95">
        <v>280500</v>
      </c>
      <c r="E5" s="95">
        <v>632350</v>
      </c>
      <c r="F5" s="95"/>
      <c r="G5" s="95">
        <v>4371</v>
      </c>
      <c r="H5" s="95">
        <f t="shared" si="0"/>
        <v>0</v>
      </c>
    </row>
    <row r="6" spans="1:8" hidden="1" x14ac:dyDescent="0.25">
      <c r="A6" t="s">
        <v>70</v>
      </c>
      <c r="B6" s="78">
        <v>46204</v>
      </c>
      <c r="C6" s="101">
        <v>0</v>
      </c>
      <c r="D6" s="95">
        <v>261800</v>
      </c>
      <c r="E6" s="95">
        <v>392551</v>
      </c>
      <c r="F6" s="95"/>
      <c r="G6" s="95"/>
      <c r="H6" s="95">
        <f t="shared" si="0"/>
        <v>0</v>
      </c>
    </row>
    <row r="7" spans="1:8" hidden="1" x14ac:dyDescent="0.25">
      <c r="A7" t="s">
        <v>71</v>
      </c>
      <c r="B7" s="78">
        <v>46204</v>
      </c>
      <c r="C7" s="101">
        <v>0</v>
      </c>
      <c r="D7" s="95">
        <v>344700</v>
      </c>
      <c r="E7" s="95">
        <v>705544</v>
      </c>
      <c r="F7" s="95"/>
      <c r="G7" s="95"/>
      <c r="H7" s="95">
        <f t="shared" si="0"/>
        <v>0</v>
      </c>
    </row>
    <row r="8" spans="1:8" hidden="1" x14ac:dyDescent="0.25">
      <c r="A8" t="s">
        <v>75</v>
      </c>
      <c r="B8" s="78">
        <v>46204</v>
      </c>
      <c r="C8" s="101"/>
      <c r="D8" s="95">
        <v>90000</v>
      </c>
      <c r="E8" s="95">
        <v>210512</v>
      </c>
      <c r="F8" s="95"/>
      <c r="G8" s="95"/>
      <c r="H8" s="95">
        <f t="shared" si="0"/>
        <v>0</v>
      </c>
    </row>
    <row r="9" spans="1:8" hidden="1" x14ac:dyDescent="0.25">
      <c r="A9" t="s">
        <v>78</v>
      </c>
      <c r="B9" s="78">
        <v>46204</v>
      </c>
      <c r="C9" s="101">
        <v>0</v>
      </c>
      <c r="D9" s="95">
        <v>2956000</v>
      </c>
      <c r="E9" s="95">
        <v>0</v>
      </c>
      <c r="F9" s="95"/>
      <c r="G9" s="95"/>
      <c r="H9" s="95">
        <f t="shared" si="0"/>
        <v>0</v>
      </c>
    </row>
    <row r="10" spans="1:8" hidden="1" x14ac:dyDescent="0.25">
      <c r="A10" t="s">
        <v>79</v>
      </c>
      <c r="B10" s="78">
        <v>46204</v>
      </c>
      <c r="C10" s="101">
        <v>0</v>
      </c>
      <c r="D10" s="95">
        <v>249500</v>
      </c>
      <c r="E10" s="95">
        <v>275357</v>
      </c>
      <c r="F10" s="95"/>
      <c r="G10" s="95">
        <v>4620</v>
      </c>
      <c r="H10" s="95">
        <f t="shared" si="0"/>
        <v>0</v>
      </c>
    </row>
    <row r="11" spans="1:8" hidden="1" x14ac:dyDescent="0.25">
      <c r="A11" t="s">
        <v>80</v>
      </c>
      <c r="B11" s="78">
        <v>46204</v>
      </c>
      <c r="C11" s="101">
        <v>0</v>
      </c>
      <c r="D11" s="95">
        <v>138180</v>
      </c>
      <c r="E11" s="95">
        <v>0</v>
      </c>
      <c r="F11" s="95"/>
      <c r="G11" s="95"/>
      <c r="H11" s="95">
        <f t="shared" si="0"/>
        <v>0</v>
      </c>
    </row>
    <row r="12" spans="1:8" hidden="1" x14ac:dyDescent="0.25">
      <c r="A12" t="s">
        <v>76</v>
      </c>
      <c r="B12" s="78">
        <v>46204</v>
      </c>
      <c r="C12" s="101"/>
      <c r="D12" s="95">
        <v>284246.00000000006</v>
      </c>
      <c r="E12" s="95">
        <v>94134</v>
      </c>
      <c r="F12" s="95"/>
      <c r="G12" s="95"/>
      <c r="H12" s="95">
        <f t="shared" si="0"/>
        <v>0</v>
      </c>
    </row>
    <row r="13" spans="1:8" hidden="1" x14ac:dyDescent="0.25">
      <c r="A13" t="s">
        <v>102</v>
      </c>
      <c r="B13" s="78">
        <v>46204</v>
      </c>
      <c r="C13" s="101">
        <v>0</v>
      </c>
      <c r="D13" s="95">
        <v>13459.999999999998</v>
      </c>
      <c r="E13" s="95">
        <v>87750</v>
      </c>
      <c r="F13" s="95"/>
      <c r="G13" s="95"/>
      <c r="H13" s="95">
        <f t="shared" si="0"/>
        <v>0</v>
      </c>
    </row>
    <row r="14" spans="1:8" hidden="1" x14ac:dyDescent="0.25">
      <c r="A14" t="s">
        <v>72</v>
      </c>
      <c r="B14" s="78">
        <v>46204</v>
      </c>
      <c r="C14" s="101">
        <v>0</v>
      </c>
      <c r="D14" s="95">
        <v>5800</v>
      </c>
      <c r="E14" s="95">
        <v>235113</v>
      </c>
      <c r="F14" s="95"/>
      <c r="G14" s="95"/>
      <c r="H14" s="95">
        <f t="shared" si="0"/>
        <v>0</v>
      </c>
    </row>
    <row r="15" spans="1:8" hidden="1" x14ac:dyDescent="0.25">
      <c r="A15" t="s">
        <v>73</v>
      </c>
      <c r="B15" s="78">
        <v>46204</v>
      </c>
      <c r="C15" s="101">
        <v>47000</v>
      </c>
      <c r="D15" s="95"/>
      <c r="E15" s="95"/>
      <c r="F15" s="95"/>
      <c r="G15" s="95"/>
      <c r="H15" s="95">
        <f t="shared" si="0"/>
        <v>0</v>
      </c>
    </row>
    <row r="16" spans="1:8" x14ac:dyDescent="0.25">
      <c r="A16" t="s">
        <v>74</v>
      </c>
      <c r="B16" s="78">
        <v>46204</v>
      </c>
      <c r="C16" s="101"/>
      <c r="D16" s="95"/>
      <c r="E16" s="95"/>
      <c r="F16" s="95"/>
      <c r="G16" s="95"/>
      <c r="H16" s="95">
        <f t="shared" si="0"/>
        <v>0</v>
      </c>
    </row>
    <row r="17" spans="1:8" hidden="1" x14ac:dyDescent="0.25">
      <c r="A17" t="s">
        <v>77</v>
      </c>
      <c r="B17" s="78">
        <v>46204</v>
      </c>
      <c r="C17" s="101">
        <v>287000</v>
      </c>
      <c r="D17" s="95">
        <v>0</v>
      </c>
      <c r="E17" s="95">
        <v>3760063</v>
      </c>
      <c r="F17" s="95"/>
      <c r="G17" s="95"/>
      <c r="H17" s="95">
        <f t="shared" si="0"/>
        <v>0</v>
      </c>
    </row>
    <row r="18" spans="1:8" hidden="1" x14ac:dyDescent="0.25">
      <c r="A18" t="s">
        <v>52</v>
      </c>
      <c r="B18" s="78">
        <v>46204</v>
      </c>
      <c r="C18" s="101">
        <v>0</v>
      </c>
      <c r="D18" s="95">
        <v>0</v>
      </c>
      <c r="E18" s="95">
        <v>783269</v>
      </c>
      <c r="F18" s="95"/>
      <c r="G18" s="95"/>
      <c r="H18" s="95">
        <f t="shared" si="0"/>
        <v>0</v>
      </c>
    </row>
    <row r="19" spans="1:8" hidden="1" x14ac:dyDescent="0.25">
      <c r="A19" t="s">
        <v>83</v>
      </c>
      <c r="B19" s="78">
        <v>46204</v>
      </c>
      <c r="C19" s="101">
        <v>0</v>
      </c>
      <c r="D19" s="95">
        <v>0</v>
      </c>
      <c r="E19" s="95">
        <v>249709</v>
      </c>
      <c r="F19" s="95"/>
      <c r="G19" s="95"/>
      <c r="H19" s="95">
        <f t="shared" si="0"/>
        <v>0</v>
      </c>
    </row>
    <row r="20" spans="1:8" hidden="1" x14ac:dyDescent="0.25">
      <c r="A20" t="s">
        <v>211</v>
      </c>
      <c r="B20" s="78">
        <v>46235</v>
      </c>
      <c r="C20" s="101">
        <v>37600</v>
      </c>
      <c r="D20" s="95">
        <v>587742</v>
      </c>
      <c r="E20" s="95">
        <v>1476136</v>
      </c>
      <c r="F20" s="95"/>
      <c r="G20" s="95"/>
      <c r="H20" s="95">
        <f t="shared" si="0"/>
        <v>0</v>
      </c>
    </row>
    <row r="21" spans="1:8" hidden="1" x14ac:dyDescent="0.25">
      <c r="A21" t="s">
        <v>218</v>
      </c>
      <c r="B21" s="78">
        <v>46235</v>
      </c>
      <c r="C21" s="101"/>
      <c r="D21" s="95">
        <f>120540+63790</f>
        <v>184330</v>
      </c>
      <c r="E21" s="95">
        <f>314026+143720</f>
        <v>457746</v>
      </c>
      <c r="F21" s="95"/>
      <c r="G21" s="95"/>
      <c r="H21" s="95">
        <f t="shared" si="0"/>
        <v>0</v>
      </c>
    </row>
    <row r="22" spans="1:8" hidden="1" x14ac:dyDescent="0.25">
      <c r="A22" t="s">
        <v>82</v>
      </c>
      <c r="B22" s="78">
        <v>46235</v>
      </c>
      <c r="C22" s="101"/>
      <c r="D22" s="95">
        <v>15000000</v>
      </c>
      <c r="E22" s="95"/>
      <c r="F22" s="95"/>
      <c r="G22" s="95"/>
      <c r="H22" s="95">
        <f t="shared" si="0"/>
        <v>0</v>
      </c>
    </row>
    <row r="23" spans="1:8" hidden="1" x14ac:dyDescent="0.25">
      <c r="A23" t="s">
        <v>81</v>
      </c>
      <c r="B23" s="78">
        <v>46235</v>
      </c>
      <c r="C23" s="101"/>
      <c r="D23" s="95">
        <v>2451000</v>
      </c>
      <c r="E23" s="95">
        <v>632350</v>
      </c>
      <c r="F23" s="95"/>
      <c r="G23" s="95"/>
      <c r="H23" s="95">
        <f t="shared" si="0"/>
        <v>0</v>
      </c>
    </row>
    <row r="24" spans="1:8" hidden="1" x14ac:dyDescent="0.25">
      <c r="A24" t="s">
        <v>70</v>
      </c>
      <c r="B24" s="78">
        <v>46235</v>
      </c>
      <c r="C24" s="101"/>
      <c r="D24" s="95">
        <v>92600</v>
      </c>
      <c r="E24" s="95">
        <v>392551</v>
      </c>
      <c r="F24" s="95"/>
      <c r="G24" s="95"/>
      <c r="H24" s="95">
        <f t="shared" si="0"/>
        <v>0</v>
      </c>
    </row>
    <row r="25" spans="1:8" hidden="1" x14ac:dyDescent="0.25">
      <c r="A25" t="s">
        <v>71</v>
      </c>
      <c r="B25" s="78">
        <v>46235</v>
      </c>
      <c r="C25" s="101"/>
      <c r="D25" s="95">
        <v>358900</v>
      </c>
      <c r="E25" s="95">
        <v>705544</v>
      </c>
      <c r="F25" s="95"/>
      <c r="G25" s="95"/>
      <c r="H25" s="95">
        <f t="shared" si="0"/>
        <v>0</v>
      </c>
    </row>
    <row r="26" spans="1:8" hidden="1" x14ac:dyDescent="0.25">
      <c r="A26" t="s">
        <v>75</v>
      </c>
      <c r="B26" s="78">
        <v>46235</v>
      </c>
      <c r="C26" s="101"/>
      <c r="D26" s="95">
        <v>90000</v>
      </c>
      <c r="E26" s="95">
        <v>210512</v>
      </c>
      <c r="F26" s="95"/>
      <c r="G26" s="95"/>
      <c r="H26" s="95">
        <f t="shared" si="0"/>
        <v>0</v>
      </c>
    </row>
    <row r="27" spans="1:8" hidden="1" x14ac:dyDescent="0.25">
      <c r="A27" t="s">
        <v>78</v>
      </c>
      <c r="B27" s="78">
        <v>46235</v>
      </c>
      <c r="C27" s="101"/>
      <c r="D27" s="95">
        <v>2697000</v>
      </c>
      <c r="E27" s="95"/>
      <c r="F27" s="95"/>
      <c r="G27" s="95"/>
      <c r="H27" s="95">
        <f t="shared" si="0"/>
        <v>0</v>
      </c>
    </row>
    <row r="28" spans="1:8" hidden="1" x14ac:dyDescent="0.25">
      <c r="A28" t="s">
        <v>79</v>
      </c>
      <c r="B28" s="78">
        <v>46235</v>
      </c>
      <c r="C28" s="101"/>
      <c r="D28" s="95">
        <v>243650</v>
      </c>
      <c r="E28" s="95">
        <v>275357</v>
      </c>
      <c r="F28" s="95"/>
      <c r="G28" s="95"/>
      <c r="H28" s="95">
        <f t="shared" si="0"/>
        <v>0</v>
      </c>
    </row>
    <row r="29" spans="1:8" hidden="1" x14ac:dyDescent="0.25">
      <c r="A29" t="s">
        <v>80</v>
      </c>
      <c r="B29" s="78">
        <v>46235</v>
      </c>
      <c r="C29" s="101"/>
      <c r="D29" s="95">
        <v>141810</v>
      </c>
      <c r="E29" s="95"/>
      <c r="F29" s="95"/>
      <c r="G29" s="95"/>
      <c r="H29" s="95">
        <f t="shared" si="0"/>
        <v>0</v>
      </c>
    </row>
    <row r="30" spans="1:8" hidden="1" x14ac:dyDescent="0.25">
      <c r="A30" t="s">
        <v>76</v>
      </c>
      <c r="B30" s="78">
        <v>46235</v>
      </c>
      <c r="C30" s="101"/>
      <c r="D30" s="95">
        <v>286000</v>
      </c>
      <c r="E30" s="95">
        <v>94134</v>
      </c>
      <c r="F30" s="95"/>
      <c r="G30" s="95"/>
      <c r="H30" s="95">
        <f t="shared" si="0"/>
        <v>0</v>
      </c>
    </row>
    <row r="31" spans="1:8" hidden="1" x14ac:dyDescent="0.25">
      <c r="A31" t="s">
        <v>102</v>
      </c>
      <c r="B31" s="78">
        <v>46235</v>
      </c>
      <c r="C31" s="101"/>
      <c r="D31" s="95">
        <v>7000</v>
      </c>
      <c r="E31" s="95">
        <v>87750</v>
      </c>
      <c r="F31" s="95"/>
      <c r="G31" s="95"/>
      <c r="H31" s="95">
        <f t="shared" si="0"/>
        <v>0</v>
      </c>
    </row>
    <row r="32" spans="1:8" hidden="1" x14ac:dyDescent="0.25">
      <c r="A32" t="s">
        <v>72</v>
      </c>
      <c r="B32" s="78">
        <v>46235</v>
      </c>
      <c r="C32" s="101"/>
      <c r="D32" s="95">
        <v>5600</v>
      </c>
      <c r="E32" s="95">
        <v>235113</v>
      </c>
      <c r="F32" s="95"/>
      <c r="G32" s="95"/>
      <c r="H32" s="95">
        <f t="shared" si="0"/>
        <v>0</v>
      </c>
    </row>
    <row r="33" spans="1:8" hidden="1" x14ac:dyDescent="0.25">
      <c r="A33" t="s">
        <v>73</v>
      </c>
      <c r="B33" s="78">
        <v>46235</v>
      </c>
      <c r="C33" s="101">
        <v>411200</v>
      </c>
      <c r="D33" s="95"/>
      <c r="E33" s="95">
        <v>45000</v>
      </c>
      <c r="F33" s="95"/>
      <c r="G33" s="95"/>
      <c r="H33" s="95">
        <f t="shared" si="0"/>
        <v>0</v>
      </c>
    </row>
    <row r="34" spans="1:8" x14ac:dyDescent="0.25">
      <c r="A34" t="s">
        <v>74</v>
      </c>
      <c r="B34" s="78">
        <v>46235</v>
      </c>
      <c r="C34" s="101">
        <v>147031</v>
      </c>
      <c r="D34" s="95"/>
      <c r="E34" s="95"/>
      <c r="F34" s="95"/>
      <c r="G34" s="95"/>
      <c r="H34" s="95">
        <f t="shared" si="0"/>
        <v>147031</v>
      </c>
    </row>
    <row r="35" spans="1:8" hidden="1" x14ac:dyDescent="0.25">
      <c r="A35" t="s">
        <v>77</v>
      </c>
      <c r="B35" s="78">
        <v>46235</v>
      </c>
      <c r="C35" s="101">
        <v>207000</v>
      </c>
      <c r="D35" s="95"/>
      <c r="E35" s="95">
        <v>3760063</v>
      </c>
      <c r="F35" s="95"/>
      <c r="G35" s="95"/>
      <c r="H35" s="95">
        <f t="shared" si="0"/>
        <v>0</v>
      </c>
    </row>
    <row r="36" spans="1:8" hidden="1" x14ac:dyDescent="0.25">
      <c r="A36" t="s">
        <v>52</v>
      </c>
      <c r="B36" s="78">
        <v>46235</v>
      </c>
      <c r="C36" s="101"/>
      <c r="D36" s="95"/>
      <c r="E36" s="95">
        <v>783269</v>
      </c>
      <c r="F36" s="95"/>
      <c r="G36" s="95"/>
      <c r="H36" s="95">
        <f t="shared" si="0"/>
        <v>0</v>
      </c>
    </row>
    <row r="37" spans="1:8" hidden="1" x14ac:dyDescent="0.25">
      <c r="A37" t="s">
        <v>83</v>
      </c>
      <c r="B37" s="78">
        <v>46235</v>
      </c>
      <c r="C37" s="101"/>
      <c r="D37" s="95"/>
      <c r="E37" s="95">
        <v>249709</v>
      </c>
      <c r="F37" s="95"/>
      <c r="G37" s="95"/>
      <c r="H37" s="95">
        <f t="shared" si="0"/>
        <v>0</v>
      </c>
    </row>
    <row r="38" spans="1:8" hidden="1" x14ac:dyDescent="0.25">
      <c r="A38" t="s">
        <v>212</v>
      </c>
      <c r="B38" s="78">
        <v>46266</v>
      </c>
      <c r="C38" s="101">
        <v>33600</v>
      </c>
      <c r="D38" s="95">
        <v>526478</v>
      </c>
      <c r="E38" s="95">
        <v>1476136</v>
      </c>
      <c r="F38" s="95"/>
      <c r="G38" s="95">
        <v>74030</v>
      </c>
      <c r="H38" s="95">
        <f t="shared" si="0"/>
        <v>0</v>
      </c>
    </row>
    <row r="39" spans="1:8" hidden="1" x14ac:dyDescent="0.25">
      <c r="A39" t="s">
        <v>218</v>
      </c>
      <c r="B39" s="78">
        <v>46266</v>
      </c>
      <c r="C39" s="101"/>
      <c r="D39" s="95">
        <f>181260+72433</f>
        <v>253693</v>
      </c>
      <c r="E39" s="95">
        <f>314026+143720</f>
        <v>457746</v>
      </c>
      <c r="F39" s="95"/>
      <c r="G39" s="95"/>
      <c r="H39" s="95">
        <f t="shared" si="0"/>
        <v>0</v>
      </c>
    </row>
    <row r="40" spans="1:8" hidden="1" x14ac:dyDescent="0.25">
      <c r="A40" t="s">
        <v>82</v>
      </c>
      <c r="B40" s="78">
        <v>46266</v>
      </c>
      <c r="C40" s="101"/>
      <c r="D40" s="95">
        <v>15000000</v>
      </c>
      <c r="E40" s="95"/>
      <c r="F40" s="95"/>
      <c r="G40" s="95"/>
      <c r="H40" s="95">
        <f t="shared" si="0"/>
        <v>0</v>
      </c>
    </row>
    <row r="41" spans="1:8" hidden="1" x14ac:dyDescent="0.25">
      <c r="A41" t="s">
        <v>81</v>
      </c>
      <c r="B41" s="78">
        <v>46266</v>
      </c>
      <c r="C41" s="101"/>
      <c r="D41" s="95">
        <v>145200</v>
      </c>
      <c r="E41" s="95">
        <v>632350</v>
      </c>
      <c r="F41" s="95"/>
      <c r="G41" s="95">
        <v>5026</v>
      </c>
      <c r="H41" s="95">
        <f t="shared" si="0"/>
        <v>0</v>
      </c>
    </row>
    <row r="42" spans="1:8" hidden="1" x14ac:dyDescent="0.25">
      <c r="A42" t="s">
        <v>70</v>
      </c>
      <c r="B42" s="78">
        <v>46266</v>
      </c>
      <c r="C42" s="101"/>
      <c r="D42" s="95">
        <v>82900</v>
      </c>
      <c r="E42" s="95">
        <v>392551</v>
      </c>
      <c r="F42" s="95"/>
      <c r="G42" s="95"/>
      <c r="H42" s="95">
        <f t="shared" si="0"/>
        <v>0</v>
      </c>
    </row>
    <row r="43" spans="1:8" hidden="1" x14ac:dyDescent="0.25">
      <c r="A43" t="s">
        <v>71</v>
      </c>
      <c r="B43" s="78">
        <v>46266</v>
      </c>
      <c r="C43" s="101"/>
      <c r="D43" s="95">
        <v>363600</v>
      </c>
      <c r="E43" s="95">
        <v>705544</v>
      </c>
      <c r="F43" s="95"/>
      <c r="G43" s="95"/>
      <c r="H43" s="95">
        <f t="shared" si="0"/>
        <v>0</v>
      </c>
    </row>
    <row r="44" spans="1:8" hidden="1" x14ac:dyDescent="0.25">
      <c r="A44" t="s">
        <v>75</v>
      </c>
      <c r="B44" s="78">
        <v>46266</v>
      </c>
      <c r="C44" s="101"/>
      <c r="D44" s="95">
        <v>94000</v>
      </c>
      <c r="E44" s="95">
        <v>210512</v>
      </c>
      <c r="F44" s="95"/>
      <c r="G44" s="95"/>
      <c r="H44" s="95">
        <f t="shared" si="0"/>
        <v>0</v>
      </c>
    </row>
    <row r="45" spans="1:8" hidden="1" x14ac:dyDescent="0.25">
      <c r="A45" t="s">
        <v>78</v>
      </c>
      <c r="B45" s="78">
        <v>46266</v>
      </c>
      <c r="C45" s="101"/>
      <c r="D45" s="95">
        <v>2723000</v>
      </c>
      <c r="E45" s="95"/>
      <c r="F45" s="95"/>
      <c r="G45" s="95"/>
      <c r="H45" s="95">
        <f t="shared" si="0"/>
        <v>0</v>
      </c>
    </row>
    <row r="46" spans="1:8" hidden="1" x14ac:dyDescent="0.25">
      <c r="A46" t="s">
        <v>79</v>
      </c>
      <c r="B46" s="78">
        <v>46266</v>
      </c>
      <c r="C46" s="101"/>
      <c r="D46" s="95">
        <v>241360</v>
      </c>
      <c r="E46" s="95">
        <v>275357</v>
      </c>
      <c r="F46" s="95"/>
      <c r="G46" s="95"/>
      <c r="H46" s="95">
        <f t="shared" si="0"/>
        <v>0</v>
      </c>
    </row>
    <row r="47" spans="1:8" hidden="1" x14ac:dyDescent="0.25">
      <c r="A47" t="s">
        <v>80</v>
      </c>
      <c r="B47" s="78">
        <v>46266</v>
      </c>
      <c r="C47" s="101"/>
      <c r="D47" s="95">
        <v>124310</v>
      </c>
      <c r="E47" s="95"/>
      <c r="F47" s="95"/>
      <c r="G47" s="95"/>
      <c r="H47" s="95">
        <f t="shared" si="0"/>
        <v>0</v>
      </c>
    </row>
    <row r="48" spans="1:8" hidden="1" x14ac:dyDescent="0.25">
      <c r="A48" t="s">
        <v>76</v>
      </c>
      <c r="B48" s="78">
        <v>46266</v>
      </c>
      <c r="C48" s="101"/>
      <c r="D48" s="95">
        <v>164899.99999999997</v>
      </c>
      <c r="E48" s="95">
        <v>94134</v>
      </c>
      <c r="F48" s="95"/>
      <c r="G48" s="95"/>
      <c r="H48" s="95">
        <f t="shared" si="0"/>
        <v>0</v>
      </c>
    </row>
    <row r="49" spans="1:8" hidden="1" x14ac:dyDescent="0.25">
      <c r="A49" t="s">
        <v>102</v>
      </c>
      <c r="B49" s="78">
        <v>46266</v>
      </c>
      <c r="C49" s="101"/>
      <c r="D49" s="95">
        <v>9000</v>
      </c>
      <c r="E49" s="95">
        <v>87750</v>
      </c>
      <c r="F49" s="95"/>
      <c r="G49" s="95"/>
      <c r="H49" s="95">
        <f t="shared" si="0"/>
        <v>0</v>
      </c>
    </row>
    <row r="50" spans="1:8" hidden="1" x14ac:dyDescent="0.25">
      <c r="A50" t="s">
        <v>72</v>
      </c>
      <c r="B50" s="78">
        <v>46266</v>
      </c>
      <c r="C50" s="101"/>
      <c r="D50" s="95">
        <v>5100</v>
      </c>
      <c r="E50" s="95">
        <v>235113</v>
      </c>
      <c r="F50" s="95"/>
      <c r="G50" s="95"/>
      <c r="H50" s="95">
        <f t="shared" si="0"/>
        <v>0</v>
      </c>
    </row>
    <row r="51" spans="1:8" hidden="1" x14ac:dyDescent="0.25">
      <c r="A51" t="s">
        <v>73</v>
      </c>
      <c r="B51" s="78">
        <v>46266</v>
      </c>
      <c r="C51" s="101">
        <v>20000</v>
      </c>
      <c r="D51" s="95"/>
      <c r="E51" s="95"/>
      <c r="F51" s="95"/>
      <c r="G51" s="95"/>
      <c r="H51" s="95">
        <f t="shared" si="0"/>
        <v>0</v>
      </c>
    </row>
    <row r="52" spans="1:8" x14ac:dyDescent="0.25">
      <c r="A52" t="s">
        <v>74</v>
      </c>
      <c r="B52" s="78">
        <v>46266</v>
      </c>
      <c r="C52" s="101">
        <v>1630578.9999999998</v>
      </c>
      <c r="D52" s="95"/>
      <c r="E52" s="95"/>
      <c r="F52" s="95"/>
      <c r="G52" s="95"/>
      <c r="H52" s="95">
        <f t="shared" si="0"/>
        <v>1630578.9999999998</v>
      </c>
    </row>
    <row r="53" spans="1:8" hidden="1" x14ac:dyDescent="0.25">
      <c r="A53" t="s">
        <v>77</v>
      </c>
      <c r="B53" s="78">
        <v>46266</v>
      </c>
      <c r="C53" s="101">
        <v>153000</v>
      </c>
      <c r="D53" s="95"/>
      <c r="E53" s="95">
        <v>3760063</v>
      </c>
      <c r="F53" s="95"/>
      <c r="G53" s="95"/>
      <c r="H53" s="95">
        <f t="shared" si="0"/>
        <v>0</v>
      </c>
    </row>
    <row r="54" spans="1:8" hidden="1" x14ac:dyDescent="0.25">
      <c r="A54" t="s">
        <v>52</v>
      </c>
      <c r="B54" s="78">
        <v>46266</v>
      </c>
      <c r="C54" s="101"/>
      <c r="D54" s="95"/>
      <c r="E54" s="95">
        <v>783269</v>
      </c>
      <c r="F54" s="95"/>
      <c r="G54" s="95"/>
      <c r="H54" s="95">
        <f t="shared" si="0"/>
        <v>0</v>
      </c>
    </row>
    <row r="55" spans="1:8" hidden="1" x14ac:dyDescent="0.25">
      <c r="A55" t="s">
        <v>83</v>
      </c>
      <c r="B55" s="78">
        <v>46266</v>
      </c>
      <c r="C55" s="101"/>
      <c r="D55" s="95"/>
      <c r="E55" s="95">
        <v>249709</v>
      </c>
      <c r="F55" s="95"/>
      <c r="G55" s="95"/>
      <c r="H55" s="95">
        <f t="shared" si="0"/>
        <v>0</v>
      </c>
    </row>
    <row r="56" spans="1:8" hidden="1" x14ac:dyDescent="0.25">
      <c r="A56" t="s">
        <v>212</v>
      </c>
      <c r="B56" s="78">
        <v>46296</v>
      </c>
      <c r="C56" s="101">
        <v>49600</v>
      </c>
      <c r="D56" s="95">
        <v>601739</v>
      </c>
      <c r="E56" s="95">
        <v>1476136</v>
      </c>
      <c r="F56" s="95">
        <v>0</v>
      </c>
      <c r="G56" s="95">
        <v>0</v>
      </c>
      <c r="H56" s="95">
        <f t="shared" si="0"/>
        <v>0</v>
      </c>
    </row>
    <row r="57" spans="1:8" hidden="1" x14ac:dyDescent="0.25">
      <c r="A57" t="s">
        <v>218</v>
      </c>
      <c r="B57" s="78">
        <v>46296</v>
      </c>
      <c r="C57" s="101"/>
      <c r="D57" s="95">
        <f>184950+62474</f>
        <v>247424</v>
      </c>
      <c r="E57" s="95">
        <f>314026+143720</f>
        <v>457746</v>
      </c>
      <c r="F57" s="95"/>
      <c r="G57" s="95"/>
      <c r="H57" s="95">
        <f t="shared" si="0"/>
        <v>0</v>
      </c>
    </row>
    <row r="58" spans="1:8" hidden="1" x14ac:dyDescent="0.25">
      <c r="A58" t="s">
        <v>82</v>
      </c>
      <c r="B58" s="78">
        <v>46296</v>
      </c>
      <c r="C58" s="101"/>
      <c r="D58" s="95">
        <v>15000000</v>
      </c>
      <c r="E58" s="95"/>
      <c r="F58" s="95"/>
      <c r="G58" s="95"/>
      <c r="H58" s="95">
        <f t="shared" si="0"/>
        <v>0</v>
      </c>
    </row>
    <row r="59" spans="1:8" hidden="1" x14ac:dyDescent="0.25">
      <c r="A59" t="s">
        <v>81</v>
      </c>
      <c r="B59" s="78">
        <v>46296</v>
      </c>
      <c r="C59" s="101"/>
      <c r="D59" s="95">
        <v>172100</v>
      </c>
      <c r="E59" s="95">
        <v>632350</v>
      </c>
      <c r="F59" s="95"/>
      <c r="G59" s="95"/>
      <c r="H59" s="95">
        <f t="shared" si="0"/>
        <v>0</v>
      </c>
    </row>
    <row r="60" spans="1:8" hidden="1" x14ac:dyDescent="0.25">
      <c r="A60" t="s">
        <v>70</v>
      </c>
      <c r="B60" s="78">
        <v>46296</v>
      </c>
      <c r="C60" s="101"/>
      <c r="D60" s="95">
        <v>103600</v>
      </c>
      <c r="E60" s="95">
        <v>392551</v>
      </c>
      <c r="F60" s="95"/>
      <c r="G60" s="95"/>
      <c r="H60" s="95">
        <f t="shared" si="0"/>
        <v>0</v>
      </c>
    </row>
    <row r="61" spans="1:8" hidden="1" x14ac:dyDescent="0.25">
      <c r="A61" t="s">
        <v>71</v>
      </c>
      <c r="B61" s="78">
        <v>46296</v>
      </c>
      <c r="C61" s="101"/>
      <c r="D61" s="95">
        <v>970500</v>
      </c>
      <c r="E61" s="95">
        <v>705544</v>
      </c>
      <c r="F61" s="95"/>
      <c r="G61" s="95"/>
      <c r="H61" s="95">
        <f t="shared" si="0"/>
        <v>0</v>
      </c>
    </row>
    <row r="62" spans="1:8" hidden="1" x14ac:dyDescent="0.25">
      <c r="A62" t="s">
        <v>75</v>
      </c>
      <c r="B62" s="78">
        <v>46296</v>
      </c>
      <c r="C62" s="101"/>
      <c r="D62" s="95">
        <v>92000</v>
      </c>
      <c r="E62" s="95">
        <v>210512</v>
      </c>
      <c r="F62" s="95"/>
      <c r="G62" s="95"/>
      <c r="H62" s="95">
        <f t="shared" ref="H62:H122" si="1">SUBTOTAL(9,C62:G62)</f>
        <v>0</v>
      </c>
    </row>
    <row r="63" spans="1:8" hidden="1" x14ac:dyDescent="0.25">
      <c r="A63" t="s">
        <v>78</v>
      </c>
      <c r="B63" s="78">
        <v>46296</v>
      </c>
      <c r="C63" s="101"/>
      <c r="D63" s="95">
        <v>1866000</v>
      </c>
      <c r="E63" s="95"/>
      <c r="F63" s="95"/>
      <c r="G63" s="95"/>
      <c r="H63" s="95">
        <f t="shared" si="1"/>
        <v>0</v>
      </c>
    </row>
    <row r="64" spans="1:8" hidden="1" x14ac:dyDescent="0.25">
      <c r="A64" t="s">
        <v>79</v>
      </c>
      <c r="B64" s="78">
        <v>46296</v>
      </c>
      <c r="C64" s="101"/>
      <c r="D64" s="95">
        <v>246880</v>
      </c>
      <c r="E64" s="95">
        <v>275357</v>
      </c>
      <c r="F64" s="95"/>
      <c r="G64" s="95"/>
      <c r="H64" s="95">
        <f t="shared" si="1"/>
        <v>0</v>
      </c>
    </row>
    <row r="65" spans="1:8" hidden="1" x14ac:dyDescent="0.25">
      <c r="A65" t="s">
        <v>80</v>
      </c>
      <c r="B65" s="78">
        <v>46296</v>
      </c>
      <c r="C65" s="101"/>
      <c r="D65" s="95">
        <v>144480</v>
      </c>
      <c r="E65" s="95"/>
      <c r="F65" s="95"/>
      <c r="G65" s="95"/>
      <c r="H65" s="95">
        <f t="shared" si="1"/>
        <v>0</v>
      </c>
    </row>
    <row r="66" spans="1:8" hidden="1" x14ac:dyDescent="0.25">
      <c r="A66" t="s">
        <v>76</v>
      </c>
      <c r="B66" s="78">
        <v>46296</v>
      </c>
      <c r="C66" s="101"/>
      <c r="D66" s="95">
        <v>175000</v>
      </c>
      <c r="E66" s="95">
        <v>94134</v>
      </c>
      <c r="F66" s="95"/>
      <c r="G66" s="95"/>
      <c r="H66" s="95">
        <f t="shared" si="1"/>
        <v>0</v>
      </c>
    </row>
    <row r="67" spans="1:8" hidden="1" x14ac:dyDescent="0.25">
      <c r="A67" t="s">
        <v>102</v>
      </c>
      <c r="B67" s="78">
        <v>46296</v>
      </c>
      <c r="C67" s="101"/>
      <c r="D67" s="95">
        <v>6990</v>
      </c>
      <c r="E67" s="95">
        <v>87750</v>
      </c>
      <c r="F67" s="95"/>
      <c r="G67" s="95"/>
      <c r="H67" s="95">
        <f t="shared" si="1"/>
        <v>0</v>
      </c>
    </row>
    <row r="68" spans="1:8" hidden="1" x14ac:dyDescent="0.25">
      <c r="A68" t="s">
        <v>72</v>
      </c>
      <c r="B68" s="78">
        <v>46296</v>
      </c>
      <c r="C68" s="101"/>
      <c r="D68" s="95">
        <v>9400</v>
      </c>
      <c r="E68" s="95">
        <v>235113</v>
      </c>
      <c r="F68" s="95"/>
      <c r="G68" s="95"/>
      <c r="H68" s="95">
        <f t="shared" si="1"/>
        <v>0</v>
      </c>
    </row>
    <row r="69" spans="1:8" hidden="1" x14ac:dyDescent="0.25">
      <c r="A69" t="s">
        <v>73</v>
      </c>
      <c r="B69" s="78">
        <v>46296</v>
      </c>
      <c r="C69" s="101"/>
      <c r="D69" s="95"/>
      <c r="E69" s="95"/>
      <c r="F69" s="95"/>
      <c r="G69" s="95"/>
      <c r="H69" s="95">
        <f t="shared" si="1"/>
        <v>0</v>
      </c>
    </row>
    <row r="70" spans="1:8" x14ac:dyDescent="0.25">
      <c r="A70" t="s">
        <v>74</v>
      </c>
      <c r="B70" s="78">
        <v>46296</v>
      </c>
      <c r="C70" s="101">
        <f>2377235+1644560+4945327</f>
        <v>8967122</v>
      </c>
      <c r="D70" s="95"/>
      <c r="E70" s="95"/>
      <c r="F70" s="95"/>
      <c r="G70" s="95"/>
      <c r="H70" s="95">
        <f t="shared" si="1"/>
        <v>8967122</v>
      </c>
    </row>
    <row r="71" spans="1:8" hidden="1" x14ac:dyDescent="0.25">
      <c r="A71" t="s">
        <v>77</v>
      </c>
      <c r="B71" s="78">
        <v>46296</v>
      </c>
      <c r="C71" s="101">
        <v>176000</v>
      </c>
      <c r="D71" s="95"/>
      <c r="E71" s="95">
        <v>3760063</v>
      </c>
      <c r="F71" s="95"/>
      <c r="G71" s="95"/>
      <c r="H71" s="95">
        <f t="shared" si="1"/>
        <v>0</v>
      </c>
    </row>
    <row r="72" spans="1:8" hidden="1" x14ac:dyDescent="0.25">
      <c r="A72" t="s">
        <v>52</v>
      </c>
      <c r="B72" s="78">
        <v>46296</v>
      </c>
      <c r="C72" s="101"/>
      <c r="D72" s="95"/>
      <c r="E72" s="95">
        <v>783269</v>
      </c>
      <c r="F72" s="95"/>
      <c r="G72" s="95"/>
      <c r="H72" s="95">
        <f t="shared" si="1"/>
        <v>0</v>
      </c>
    </row>
    <row r="73" spans="1:8" hidden="1" x14ac:dyDescent="0.25">
      <c r="A73" t="s">
        <v>83</v>
      </c>
      <c r="B73" s="78">
        <v>46296</v>
      </c>
      <c r="C73" s="101"/>
      <c r="D73" s="95"/>
      <c r="E73" s="95">
        <v>249709</v>
      </c>
      <c r="F73" s="95"/>
      <c r="G73" s="95"/>
      <c r="H73" s="95">
        <f t="shared" si="1"/>
        <v>0</v>
      </c>
    </row>
    <row r="74" spans="1:8" hidden="1" x14ac:dyDescent="0.25">
      <c r="A74" t="s">
        <v>212</v>
      </c>
      <c r="B74" s="78">
        <v>46327</v>
      </c>
      <c r="C74" s="101">
        <v>48800</v>
      </c>
      <c r="D74" s="95">
        <v>582262</v>
      </c>
      <c r="E74" s="95">
        <v>1639788</v>
      </c>
      <c r="F74" s="95">
        <v>0</v>
      </c>
      <c r="G74" s="95">
        <v>0</v>
      </c>
      <c r="H74" s="95">
        <f t="shared" si="1"/>
        <v>0</v>
      </c>
    </row>
    <row r="75" spans="1:8" hidden="1" x14ac:dyDescent="0.25">
      <c r="A75" t="s">
        <v>218</v>
      </c>
      <c r="B75" s="78">
        <v>46327</v>
      </c>
      <c r="C75" s="101"/>
      <c r="D75" s="95">
        <f>96900+33637</f>
        <v>130537</v>
      </c>
      <c r="E75" s="95">
        <f>348794+160161</f>
        <v>508955</v>
      </c>
      <c r="F75" s="95"/>
      <c r="G75" s="95">
        <v>23294</v>
      </c>
      <c r="H75" s="95">
        <f t="shared" si="1"/>
        <v>0</v>
      </c>
    </row>
    <row r="76" spans="1:8" hidden="1" x14ac:dyDescent="0.25">
      <c r="A76" t="s">
        <v>82</v>
      </c>
      <c r="B76" s="78">
        <v>46327</v>
      </c>
      <c r="C76" s="101"/>
      <c r="D76" s="95">
        <v>15000000</v>
      </c>
      <c r="E76" s="95"/>
      <c r="F76" s="95"/>
      <c r="G76" s="95"/>
      <c r="H76" s="95">
        <f t="shared" si="1"/>
        <v>0</v>
      </c>
    </row>
    <row r="77" spans="1:8" hidden="1" x14ac:dyDescent="0.25">
      <c r="A77" t="s">
        <v>81</v>
      </c>
      <c r="B77" s="78">
        <v>46327</v>
      </c>
      <c r="C77" s="101"/>
      <c r="D77" s="95">
        <v>179100</v>
      </c>
      <c r="E77" s="95">
        <v>704564</v>
      </c>
      <c r="F77" s="95"/>
      <c r="G77" s="95"/>
      <c r="H77" s="95">
        <f t="shared" si="1"/>
        <v>0</v>
      </c>
    </row>
    <row r="78" spans="1:8" hidden="1" x14ac:dyDescent="0.25">
      <c r="A78" t="s">
        <v>70</v>
      </c>
      <c r="B78" s="78">
        <v>46327</v>
      </c>
      <c r="C78" s="101"/>
      <c r="D78" s="95">
        <v>83600</v>
      </c>
      <c r="E78" s="95">
        <v>434968</v>
      </c>
      <c r="F78" s="95"/>
      <c r="G78" s="95"/>
      <c r="H78" s="95">
        <f t="shared" si="1"/>
        <v>0</v>
      </c>
    </row>
    <row r="79" spans="1:8" hidden="1" x14ac:dyDescent="0.25">
      <c r="A79" t="s">
        <v>71</v>
      </c>
      <c r="B79" s="78">
        <v>46327</v>
      </c>
      <c r="C79" s="101"/>
      <c r="D79" s="95">
        <v>480000</v>
      </c>
      <c r="E79" s="95">
        <v>784309</v>
      </c>
      <c r="F79" s="95"/>
      <c r="G79" s="95"/>
      <c r="H79" s="95">
        <f t="shared" si="1"/>
        <v>0</v>
      </c>
    </row>
    <row r="80" spans="1:8" hidden="1" x14ac:dyDescent="0.25">
      <c r="A80" t="s">
        <v>75</v>
      </c>
      <c r="B80" s="78">
        <v>46327</v>
      </c>
      <c r="C80" s="101"/>
      <c r="D80" s="95">
        <v>92000</v>
      </c>
      <c r="E80" s="95">
        <v>234009</v>
      </c>
      <c r="F80" s="95"/>
      <c r="G80" s="95"/>
      <c r="H80" s="95">
        <f t="shared" si="1"/>
        <v>0</v>
      </c>
    </row>
    <row r="81" spans="1:8" hidden="1" x14ac:dyDescent="0.25">
      <c r="A81" t="s">
        <v>78</v>
      </c>
      <c r="B81" s="78">
        <v>46327</v>
      </c>
      <c r="C81" s="101"/>
      <c r="D81" s="95">
        <v>1812000</v>
      </c>
      <c r="E81" s="95"/>
      <c r="F81" s="95"/>
      <c r="G81" s="95"/>
      <c r="H81" s="95">
        <f t="shared" si="1"/>
        <v>0</v>
      </c>
    </row>
    <row r="82" spans="1:8" hidden="1" x14ac:dyDescent="0.25">
      <c r="A82" t="s">
        <v>79</v>
      </c>
      <c r="B82" s="78">
        <v>46327</v>
      </c>
      <c r="C82" s="101"/>
      <c r="D82" s="95">
        <v>245750</v>
      </c>
      <c r="E82" s="95">
        <v>307536</v>
      </c>
      <c r="F82" s="95"/>
      <c r="G82" s="95"/>
      <c r="H82" s="95">
        <f t="shared" si="1"/>
        <v>0</v>
      </c>
    </row>
    <row r="83" spans="1:8" hidden="1" x14ac:dyDescent="0.25">
      <c r="A83" t="s">
        <v>80</v>
      </c>
      <c r="B83" s="78">
        <v>46327</v>
      </c>
      <c r="C83" s="101"/>
      <c r="D83" s="95">
        <v>147800</v>
      </c>
      <c r="E83" s="95"/>
      <c r="F83" s="95"/>
      <c r="G83" s="95"/>
      <c r="H83" s="95">
        <f t="shared" si="1"/>
        <v>0</v>
      </c>
    </row>
    <row r="84" spans="1:8" hidden="1" x14ac:dyDescent="0.25">
      <c r="A84" t="s">
        <v>76</v>
      </c>
      <c r="B84" s="78">
        <v>46327</v>
      </c>
      <c r="C84" s="101"/>
      <c r="D84" s="95">
        <v>229259.99999999997</v>
      </c>
      <c r="E84" s="95">
        <v>104288</v>
      </c>
      <c r="F84" s="95"/>
      <c r="G84" s="95"/>
      <c r="H84" s="95">
        <f t="shared" si="1"/>
        <v>0</v>
      </c>
    </row>
    <row r="85" spans="1:8" hidden="1" x14ac:dyDescent="0.25">
      <c r="A85" t="s">
        <v>102</v>
      </c>
      <c r="B85" s="78">
        <v>46327</v>
      </c>
      <c r="C85" s="101"/>
      <c r="D85" s="95">
        <v>8500</v>
      </c>
      <c r="E85" s="95">
        <v>97624</v>
      </c>
      <c r="F85" s="95"/>
      <c r="G85" s="95"/>
      <c r="H85" s="95">
        <f t="shared" si="1"/>
        <v>0</v>
      </c>
    </row>
    <row r="86" spans="1:8" hidden="1" x14ac:dyDescent="0.25">
      <c r="A86" t="s">
        <v>72</v>
      </c>
      <c r="B86" s="78">
        <v>46327</v>
      </c>
      <c r="C86" s="101"/>
      <c r="D86" s="95">
        <v>5100</v>
      </c>
      <c r="E86" s="95">
        <v>264758</v>
      </c>
      <c r="F86" s="95"/>
      <c r="G86" s="95"/>
      <c r="H86" s="95">
        <f t="shared" si="1"/>
        <v>0</v>
      </c>
    </row>
    <row r="87" spans="1:8" hidden="1" x14ac:dyDescent="0.25">
      <c r="A87" t="s">
        <v>73</v>
      </c>
      <c r="B87" s="78">
        <v>46327</v>
      </c>
      <c r="C87" s="101"/>
      <c r="D87" s="95"/>
      <c r="E87" s="95"/>
      <c r="F87" s="95"/>
      <c r="G87" s="95"/>
      <c r="H87" s="95">
        <f t="shared" si="1"/>
        <v>0</v>
      </c>
    </row>
    <row r="88" spans="1:8" x14ac:dyDescent="0.25">
      <c r="A88" t="s">
        <v>74</v>
      </c>
      <c r="B88" s="78">
        <v>46327</v>
      </c>
      <c r="C88" s="101">
        <f>11879860+5800000</f>
        <v>17679860</v>
      </c>
      <c r="D88" s="95"/>
      <c r="E88" s="95">
        <v>296526</v>
      </c>
      <c r="F88" s="95"/>
      <c r="G88" s="95"/>
      <c r="H88" s="95">
        <f t="shared" si="1"/>
        <v>17976386</v>
      </c>
    </row>
    <row r="89" spans="1:8" hidden="1" x14ac:dyDescent="0.25">
      <c r="A89" t="s">
        <v>77</v>
      </c>
      <c r="B89" s="78">
        <v>46327</v>
      </c>
      <c r="C89" s="101">
        <v>160000</v>
      </c>
      <c r="D89" s="95"/>
      <c r="E89" s="95">
        <v>4197332</v>
      </c>
      <c r="F89" s="95"/>
      <c r="G89" s="95"/>
      <c r="H89" s="95">
        <f t="shared" si="1"/>
        <v>0</v>
      </c>
    </row>
    <row r="90" spans="1:8" hidden="1" x14ac:dyDescent="0.25">
      <c r="A90" t="s">
        <v>52</v>
      </c>
      <c r="B90" s="78">
        <v>46327</v>
      </c>
      <c r="C90" s="101"/>
      <c r="D90" s="95"/>
      <c r="E90" s="95">
        <v>783269</v>
      </c>
      <c r="F90" s="95"/>
      <c r="G90" s="95"/>
      <c r="H90" s="95">
        <f t="shared" si="1"/>
        <v>0</v>
      </c>
    </row>
    <row r="91" spans="1:8" hidden="1" x14ac:dyDescent="0.25">
      <c r="A91" t="s">
        <v>83</v>
      </c>
      <c r="B91" s="78">
        <v>46327</v>
      </c>
      <c r="C91" s="101"/>
      <c r="D91" s="95"/>
      <c r="E91" s="95">
        <v>278223</v>
      </c>
      <c r="F91" s="95"/>
      <c r="G91" s="95"/>
      <c r="H91" s="95">
        <f t="shared" si="1"/>
        <v>0</v>
      </c>
    </row>
    <row r="92" spans="1:8" hidden="1" x14ac:dyDescent="0.25">
      <c r="A92" t="s">
        <v>212</v>
      </c>
      <c r="B92" s="78">
        <v>46357</v>
      </c>
      <c r="C92" s="101">
        <v>24800</v>
      </c>
      <c r="D92" s="95">
        <v>512990</v>
      </c>
      <c r="E92" s="95">
        <v>1885266</v>
      </c>
      <c r="F92" s="95"/>
      <c r="G92" s="95"/>
      <c r="H92" s="95">
        <f t="shared" si="1"/>
        <v>0</v>
      </c>
    </row>
    <row r="93" spans="1:8" hidden="1" x14ac:dyDescent="0.25">
      <c r="A93" t="s">
        <v>218</v>
      </c>
      <c r="B93" s="78">
        <v>46357</v>
      </c>
      <c r="C93" s="101"/>
      <c r="D93" s="95">
        <f>118700+36178</f>
        <v>154878</v>
      </c>
      <c r="E93" s="95">
        <f>400946+184822</f>
        <v>585768</v>
      </c>
      <c r="F93" s="95"/>
      <c r="G93" s="95"/>
      <c r="H93" s="95">
        <f t="shared" si="1"/>
        <v>0</v>
      </c>
    </row>
    <row r="94" spans="1:8" hidden="1" x14ac:dyDescent="0.25">
      <c r="A94" t="s">
        <v>82</v>
      </c>
      <c r="B94" s="78">
        <v>46357</v>
      </c>
      <c r="C94" s="101"/>
      <c r="D94" s="95">
        <v>15000000</v>
      </c>
      <c r="E94" s="95"/>
      <c r="F94" s="95"/>
      <c r="G94" s="95"/>
      <c r="H94" s="95">
        <f t="shared" si="1"/>
        <v>0</v>
      </c>
    </row>
    <row r="95" spans="1:8" hidden="1" x14ac:dyDescent="0.25">
      <c r="A95" t="s">
        <v>81</v>
      </c>
      <c r="B95" s="78">
        <v>46357</v>
      </c>
      <c r="C95" s="101"/>
      <c r="D95" s="95">
        <v>334100</v>
      </c>
      <c r="E95" s="95">
        <v>812885</v>
      </c>
      <c r="F95" s="95"/>
      <c r="G95" s="95"/>
      <c r="H95" s="95">
        <f t="shared" si="1"/>
        <v>0</v>
      </c>
    </row>
    <row r="96" spans="1:8" hidden="1" x14ac:dyDescent="0.25">
      <c r="A96" t="s">
        <v>70</v>
      </c>
      <c r="B96" s="78">
        <v>46357</v>
      </c>
      <c r="C96" s="101"/>
      <c r="D96" s="95">
        <v>350200</v>
      </c>
      <c r="E96" s="95">
        <v>498593</v>
      </c>
      <c r="F96" s="95"/>
      <c r="G96" s="95"/>
      <c r="H96" s="95">
        <f t="shared" si="1"/>
        <v>0</v>
      </c>
    </row>
    <row r="97" spans="1:8" hidden="1" x14ac:dyDescent="0.25">
      <c r="A97" t="s">
        <v>71</v>
      </c>
      <c r="B97" s="78">
        <v>46357</v>
      </c>
      <c r="C97" s="101"/>
      <c r="D97" s="95">
        <v>503000</v>
      </c>
      <c r="E97" s="95">
        <v>902456</v>
      </c>
      <c r="F97" s="95"/>
      <c r="G97" s="95"/>
      <c r="H97" s="95">
        <f t="shared" si="1"/>
        <v>0</v>
      </c>
    </row>
    <row r="98" spans="1:8" hidden="1" x14ac:dyDescent="0.25">
      <c r="A98" t="s">
        <v>75</v>
      </c>
      <c r="B98" s="78">
        <v>46357</v>
      </c>
      <c r="C98" s="101"/>
      <c r="D98" s="95">
        <v>92000</v>
      </c>
      <c r="E98" s="95">
        <v>269255</v>
      </c>
      <c r="F98" s="95"/>
      <c r="G98" s="95"/>
      <c r="H98" s="95">
        <f t="shared" si="1"/>
        <v>0</v>
      </c>
    </row>
    <row r="99" spans="1:8" hidden="1" x14ac:dyDescent="0.25">
      <c r="A99" t="s">
        <v>78</v>
      </c>
      <c r="B99" s="78">
        <v>46357</v>
      </c>
      <c r="C99" s="101"/>
      <c r="D99" s="95">
        <v>2178000</v>
      </c>
      <c r="E99" s="95"/>
      <c r="F99" s="95"/>
      <c r="G99" s="95"/>
      <c r="H99" s="95">
        <f t="shared" si="1"/>
        <v>0</v>
      </c>
    </row>
    <row r="100" spans="1:8" hidden="1" x14ac:dyDescent="0.25">
      <c r="A100" t="s">
        <v>79</v>
      </c>
      <c r="B100" s="78">
        <v>46357</v>
      </c>
      <c r="C100" s="101"/>
      <c r="D100" s="95">
        <v>256200</v>
      </c>
      <c r="E100" s="95">
        <v>355805</v>
      </c>
      <c r="F100" s="95"/>
      <c r="G100" s="95"/>
      <c r="H100" s="95">
        <f t="shared" si="1"/>
        <v>0</v>
      </c>
    </row>
    <row r="101" spans="1:8" hidden="1" x14ac:dyDescent="0.25">
      <c r="A101" t="s">
        <v>80</v>
      </c>
      <c r="B101" s="78">
        <v>46357</v>
      </c>
      <c r="C101" s="101"/>
      <c r="D101" s="95">
        <v>128900</v>
      </c>
      <c r="E101" s="95"/>
      <c r="F101" s="95"/>
      <c r="G101" s="95"/>
      <c r="H101" s="95">
        <f t="shared" si="1"/>
        <v>0</v>
      </c>
    </row>
    <row r="102" spans="1:8" hidden="1" x14ac:dyDescent="0.25">
      <c r="A102" t="s">
        <v>76</v>
      </c>
      <c r="B102" s="78">
        <v>46357</v>
      </c>
      <c r="C102" s="101"/>
      <c r="D102" s="95">
        <v>214459.99999999997</v>
      </c>
      <c r="E102" s="95">
        <v>119519</v>
      </c>
      <c r="F102" s="95"/>
      <c r="G102" s="95"/>
      <c r="H102" s="95">
        <f t="shared" si="1"/>
        <v>0</v>
      </c>
    </row>
    <row r="103" spans="1:8" hidden="1" x14ac:dyDescent="0.25">
      <c r="A103" t="s">
        <v>102</v>
      </c>
      <c r="B103" s="78">
        <v>46357</v>
      </c>
      <c r="C103" s="101"/>
      <c r="D103" s="95">
        <v>8500</v>
      </c>
      <c r="E103" s="95">
        <v>112436</v>
      </c>
      <c r="F103" s="95"/>
      <c r="G103" s="95"/>
      <c r="H103" s="95">
        <f t="shared" si="1"/>
        <v>0</v>
      </c>
    </row>
    <row r="104" spans="1:8" hidden="1" x14ac:dyDescent="0.25">
      <c r="A104" t="s">
        <v>72</v>
      </c>
      <c r="B104" s="78">
        <v>46357</v>
      </c>
      <c r="C104" s="101"/>
      <c r="D104" s="95">
        <v>3800</v>
      </c>
      <c r="E104" s="95">
        <v>309225</v>
      </c>
      <c r="F104" s="95"/>
      <c r="G104" s="95"/>
      <c r="H104" s="95">
        <f t="shared" si="1"/>
        <v>0</v>
      </c>
    </row>
    <row r="105" spans="1:8" hidden="1" x14ac:dyDescent="0.25">
      <c r="A105" t="s">
        <v>73</v>
      </c>
      <c r="B105" s="78">
        <v>46357</v>
      </c>
      <c r="C105" s="101"/>
      <c r="D105" s="95"/>
      <c r="E105" s="95"/>
      <c r="F105" s="95"/>
      <c r="G105" s="95"/>
      <c r="H105" s="95">
        <f t="shared" si="1"/>
        <v>0</v>
      </c>
    </row>
    <row r="106" spans="1:8" x14ac:dyDescent="0.25">
      <c r="A106" t="s">
        <v>74</v>
      </c>
      <c r="B106" s="78">
        <v>46357</v>
      </c>
      <c r="C106" s="101">
        <f>17519656+2200000</f>
        <v>19719656</v>
      </c>
      <c r="D106" s="95"/>
      <c r="E106" s="95">
        <v>387819</v>
      </c>
      <c r="F106" s="95"/>
      <c r="G106" s="95"/>
      <c r="H106" s="95">
        <f t="shared" si="1"/>
        <v>20107475</v>
      </c>
    </row>
    <row r="107" spans="1:8" hidden="1" x14ac:dyDescent="0.25">
      <c r="A107" t="s">
        <v>77</v>
      </c>
      <c r="B107" s="78">
        <v>46357</v>
      </c>
      <c r="C107" s="101">
        <v>253000</v>
      </c>
      <c r="D107" s="95"/>
      <c r="E107" s="95">
        <v>4853235</v>
      </c>
      <c r="F107" s="95"/>
      <c r="G107" s="95"/>
      <c r="H107" s="95">
        <f t="shared" si="1"/>
        <v>0</v>
      </c>
    </row>
    <row r="108" spans="1:8" hidden="1" x14ac:dyDescent="0.25">
      <c r="A108" t="s">
        <v>52</v>
      </c>
      <c r="B108" s="78">
        <v>46357</v>
      </c>
      <c r="C108" s="101"/>
      <c r="D108" s="95"/>
      <c r="E108" s="95">
        <v>1096576</v>
      </c>
      <c r="F108" s="95"/>
      <c r="G108" s="95"/>
      <c r="H108" s="95">
        <f t="shared" si="1"/>
        <v>0</v>
      </c>
    </row>
    <row r="109" spans="1:8" hidden="1" x14ac:dyDescent="0.25">
      <c r="A109" t="s">
        <v>83</v>
      </c>
      <c r="B109" s="78">
        <v>46357</v>
      </c>
      <c r="C109" s="101"/>
      <c r="D109" s="95"/>
      <c r="E109" s="95">
        <v>320993</v>
      </c>
      <c r="F109" s="95"/>
      <c r="G109" s="95"/>
      <c r="H109" s="95">
        <f t="shared" si="1"/>
        <v>0</v>
      </c>
    </row>
    <row r="110" spans="1:8" hidden="1" x14ac:dyDescent="0.25">
      <c r="A110" t="s">
        <v>211</v>
      </c>
      <c r="B110" s="78">
        <v>46388</v>
      </c>
      <c r="C110" s="101">
        <v>377602</v>
      </c>
      <c r="D110" s="95">
        <v>2182207</v>
      </c>
      <c r="E110" s="95">
        <v>1476137</v>
      </c>
      <c r="F110" s="95">
        <v>885500</v>
      </c>
      <c r="G110" s="95">
        <v>117065.99999999999</v>
      </c>
      <c r="H110" s="95">
        <f t="shared" si="1"/>
        <v>0</v>
      </c>
    </row>
    <row r="111" spans="1:8" hidden="1" x14ac:dyDescent="0.25">
      <c r="A111" t="s">
        <v>218</v>
      </c>
      <c r="B111" s="78">
        <v>46388</v>
      </c>
      <c r="C111" s="101">
        <f>5090+7000</f>
        <v>12090</v>
      </c>
      <c r="D111" s="95">
        <f>317260+64255</f>
        <v>381515</v>
      </c>
      <c r="E111" s="95">
        <f>314026+143720</f>
        <v>457746</v>
      </c>
      <c r="F111" s="95">
        <v>30000</v>
      </c>
      <c r="G111" s="95"/>
      <c r="H111" s="95">
        <f t="shared" si="1"/>
        <v>0</v>
      </c>
    </row>
    <row r="112" spans="1:8" hidden="1" x14ac:dyDescent="0.25">
      <c r="A112" t="s">
        <v>82</v>
      </c>
      <c r="B112" s="78">
        <v>46388</v>
      </c>
      <c r="C112" s="101"/>
      <c r="D112" s="95">
        <v>15000000</v>
      </c>
      <c r="E112" s="95"/>
      <c r="F112" s="95"/>
      <c r="G112" s="95"/>
      <c r="H112" s="95">
        <f t="shared" si="1"/>
        <v>0</v>
      </c>
    </row>
    <row r="113" spans="1:8" hidden="1" x14ac:dyDescent="0.25">
      <c r="A113" t="s">
        <v>81</v>
      </c>
      <c r="B113" s="78">
        <v>46388</v>
      </c>
      <c r="C113" s="101">
        <v>1090</v>
      </c>
      <c r="D113" s="95">
        <v>174430</v>
      </c>
      <c r="E113" s="95">
        <v>632350</v>
      </c>
      <c r="F113" s="95"/>
      <c r="G113" s="95"/>
      <c r="H113" s="95">
        <f t="shared" si="1"/>
        <v>0</v>
      </c>
    </row>
    <row r="114" spans="1:8" hidden="1" x14ac:dyDescent="0.25">
      <c r="A114" t="s">
        <v>70</v>
      </c>
      <c r="B114" s="78">
        <v>46388</v>
      </c>
      <c r="C114" s="101">
        <v>4000</v>
      </c>
      <c r="D114" s="95">
        <v>335400</v>
      </c>
      <c r="E114" s="95">
        <v>392551</v>
      </c>
      <c r="F114" s="95"/>
      <c r="G114" s="95"/>
      <c r="H114" s="95">
        <f t="shared" si="1"/>
        <v>0</v>
      </c>
    </row>
    <row r="115" spans="1:8" hidden="1" x14ac:dyDescent="0.25">
      <c r="A115" t="s">
        <v>71</v>
      </c>
      <c r="B115" s="78">
        <v>46388</v>
      </c>
      <c r="C115" s="101">
        <v>377000</v>
      </c>
      <c r="D115" s="95">
        <v>4497405</v>
      </c>
      <c r="E115" s="95">
        <v>705544</v>
      </c>
      <c r="F115" s="95">
        <v>520000</v>
      </c>
      <c r="G115" s="95"/>
      <c r="H115" s="95">
        <f t="shared" si="1"/>
        <v>0</v>
      </c>
    </row>
    <row r="116" spans="1:8" hidden="1" x14ac:dyDescent="0.25">
      <c r="A116" t="s">
        <v>75</v>
      </c>
      <c r="B116" s="78">
        <v>46388</v>
      </c>
      <c r="C116" s="101">
        <v>21400</v>
      </c>
      <c r="D116" s="95">
        <v>313210</v>
      </c>
      <c r="E116" s="95">
        <v>210512</v>
      </c>
      <c r="F116" s="95"/>
      <c r="G116" s="95">
        <v>10000</v>
      </c>
      <c r="H116" s="95">
        <f t="shared" si="1"/>
        <v>0</v>
      </c>
    </row>
    <row r="117" spans="1:8" hidden="1" x14ac:dyDescent="0.25">
      <c r="A117" t="s">
        <v>78</v>
      </c>
      <c r="B117" s="78">
        <v>46388</v>
      </c>
      <c r="C117" s="101"/>
      <c r="D117" s="95">
        <v>8186000.0000000009</v>
      </c>
      <c r="E117" s="95"/>
      <c r="F117" s="95"/>
      <c r="G117" s="95"/>
      <c r="H117" s="95">
        <f t="shared" si="1"/>
        <v>0</v>
      </c>
    </row>
    <row r="118" spans="1:8" hidden="1" x14ac:dyDescent="0.25">
      <c r="A118" t="s">
        <v>79</v>
      </c>
      <c r="B118" s="78">
        <v>46388</v>
      </c>
      <c r="C118" s="101">
        <v>113500</v>
      </c>
      <c r="D118" s="95">
        <v>271000</v>
      </c>
      <c r="E118" s="95">
        <v>275357</v>
      </c>
      <c r="F118" s="95"/>
      <c r="G118" s="95"/>
      <c r="H118" s="95">
        <f t="shared" si="1"/>
        <v>0</v>
      </c>
    </row>
    <row r="119" spans="1:8" hidden="1" x14ac:dyDescent="0.25">
      <c r="A119" t="s">
        <v>80</v>
      </c>
      <c r="B119" s="78">
        <v>46388</v>
      </c>
      <c r="C119" s="101"/>
      <c r="D119" s="95">
        <v>273470</v>
      </c>
      <c r="E119" s="95"/>
      <c r="F119" s="95"/>
      <c r="G119" s="95"/>
      <c r="H119" s="95">
        <f t="shared" si="1"/>
        <v>0</v>
      </c>
    </row>
    <row r="120" spans="1:8" hidden="1" x14ac:dyDescent="0.25">
      <c r="A120" t="s">
        <v>76</v>
      </c>
      <c r="B120" s="78">
        <v>46388</v>
      </c>
      <c r="C120" s="101">
        <v>19100</v>
      </c>
      <c r="D120" s="95">
        <v>378500</v>
      </c>
      <c r="E120" s="95">
        <v>94134</v>
      </c>
      <c r="F120" s="95"/>
      <c r="G120" s="95"/>
      <c r="H120" s="95">
        <f t="shared" si="1"/>
        <v>0</v>
      </c>
    </row>
    <row r="121" spans="1:8" hidden="1" x14ac:dyDescent="0.25">
      <c r="A121" t="s">
        <v>102</v>
      </c>
      <c r="B121" s="78">
        <v>46388</v>
      </c>
      <c r="C121" s="101"/>
      <c r="D121" s="95">
        <v>19580</v>
      </c>
      <c r="E121" s="95">
        <v>87750</v>
      </c>
      <c r="F121" s="95"/>
      <c r="G121" s="95"/>
      <c r="H121" s="95">
        <f t="shared" si="1"/>
        <v>0</v>
      </c>
    </row>
    <row r="122" spans="1:8" hidden="1" x14ac:dyDescent="0.25">
      <c r="A122" t="s">
        <v>72</v>
      </c>
      <c r="B122" s="78">
        <v>46388</v>
      </c>
      <c r="C122" s="101"/>
      <c r="D122" s="95">
        <v>25980</v>
      </c>
      <c r="E122" s="95">
        <v>235113</v>
      </c>
      <c r="F122" s="95"/>
      <c r="G122" s="95"/>
      <c r="H122" s="95">
        <f t="shared" si="1"/>
        <v>0</v>
      </c>
    </row>
    <row r="123" spans="1:8" hidden="1" x14ac:dyDescent="0.25">
      <c r="A123" t="s">
        <v>73</v>
      </c>
      <c r="B123" s="78">
        <v>46388</v>
      </c>
      <c r="C123" s="101"/>
      <c r="D123" s="95"/>
      <c r="E123" s="95"/>
      <c r="F123" s="95"/>
      <c r="G123" s="95"/>
      <c r="H123" s="95">
        <f t="shared" ref="H123:H183" si="2">SUBTOTAL(9,C123:G123)</f>
        <v>0</v>
      </c>
    </row>
    <row r="124" spans="1:8" x14ac:dyDescent="0.25">
      <c r="A124" t="s">
        <v>74</v>
      </c>
      <c r="B124" s="78">
        <v>46388</v>
      </c>
      <c r="C124" s="101">
        <f>17031000-9644560-4945327+150000</f>
        <v>2591113</v>
      </c>
      <c r="D124" s="95"/>
      <c r="E124" s="95">
        <v>123962</v>
      </c>
      <c r="F124" s="95"/>
      <c r="G124" s="95"/>
      <c r="H124" s="95">
        <f t="shared" si="2"/>
        <v>2715075</v>
      </c>
    </row>
    <row r="125" spans="1:8" hidden="1" x14ac:dyDescent="0.25">
      <c r="A125" t="s">
        <v>77</v>
      </c>
      <c r="B125" s="78">
        <v>46388</v>
      </c>
      <c r="C125" s="101">
        <v>1362500</v>
      </c>
      <c r="D125" s="95"/>
      <c r="E125" s="95">
        <v>3760063</v>
      </c>
      <c r="F125" s="95">
        <v>577360</v>
      </c>
      <c r="G125" s="95"/>
      <c r="H125" s="95">
        <f t="shared" si="2"/>
        <v>0</v>
      </c>
    </row>
    <row r="126" spans="1:8" hidden="1" x14ac:dyDescent="0.25">
      <c r="A126" t="s">
        <v>52</v>
      </c>
      <c r="B126" s="78">
        <v>46388</v>
      </c>
      <c r="C126" s="101"/>
      <c r="D126" s="95"/>
      <c r="E126" s="95">
        <v>783269</v>
      </c>
      <c r="F126" s="95"/>
      <c r="G126" s="95"/>
      <c r="H126" s="95">
        <f t="shared" si="2"/>
        <v>0</v>
      </c>
    </row>
    <row r="127" spans="1:8" hidden="1" x14ac:dyDescent="0.25">
      <c r="A127" t="s">
        <v>83</v>
      </c>
      <c r="B127" s="78">
        <v>46388</v>
      </c>
      <c r="C127" s="101"/>
      <c r="D127" s="95"/>
      <c r="E127" s="95">
        <v>249709</v>
      </c>
      <c r="F127" s="95"/>
      <c r="G127" s="95"/>
      <c r="H127" s="95">
        <f t="shared" si="2"/>
        <v>0</v>
      </c>
    </row>
    <row r="128" spans="1:8" hidden="1" x14ac:dyDescent="0.25">
      <c r="A128" t="s">
        <v>212</v>
      </c>
      <c r="B128" s="78">
        <v>46419</v>
      </c>
      <c r="C128" s="101">
        <v>314800</v>
      </c>
      <c r="D128" s="95">
        <v>2107051</v>
      </c>
      <c r="E128" s="95">
        <v>1476137</v>
      </c>
      <c r="F128" s="95">
        <v>872500</v>
      </c>
      <c r="G128" s="95">
        <v>100937.99999999999</v>
      </c>
      <c r="H128" s="95">
        <f t="shared" si="2"/>
        <v>0</v>
      </c>
    </row>
    <row r="129" spans="1:8" hidden="1" x14ac:dyDescent="0.25">
      <c r="A129" t="s">
        <v>218</v>
      </c>
      <c r="B129" s="78">
        <v>46419</v>
      </c>
      <c r="C129" s="101">
        <f>34000+7000</f>
        <v>41000</v>
      </c>
      <c r="D129" s="95">
        <f>313920+82099</f>
        <v>396019</v>
      </c>
      <c r="E129" s="95">
        <f>314026+143720</f>
        <v>457746</v>
      </c>
      <c r="F129" s="95">
        <v>30000</v>
      </c>
      <c r="G129" s="95"/>
      <c r="H129" s="95">
        <f t="shared" si="2"/>
        <v>0</v>
      </c>
    </row>
    <row r="130" spans="1:8" hidden="1" x14ac:dyDescent="0.25">
      <c r="A130" t="s">
        <v>82</v>
      </c>
      <c r="B130" s="78">
        <v>46419</v>
      </c>
      <c r="C130" s="101"/>
      <c r="D130" s="95">
        <v>15000000</v>
      </c>
      <c r="E130" s="95"/>
      <c r="F130" s="95"/>
      <c r="G130" s="95"/>
      <c r="H130" s="95">
        <f t="shared" si="2"/>
        <v>0</v>
      </c>
    </row>
    <row r="131" spans="1:8" hidden="1" x14ac:dyDescent="0.25">
      <c r="A131" t="s">
        <v>81</v>
      </c>
      <c r="B131" s="78">
        <v>46419</v>
      </c>
      <c r="C131" s="101">
        <v>8800</v>
      </c>
      <c r="D131" s="95">
        <v>417000</v>
      </c>
      <c r="E131" s="95">
        <v>632350</v>
      </c>
      <c r="F131" s="95"/>
      <c r="G131" s="95"/>
      <c r="H131" s="95">
        <f t="shared" si="2"/>
        <v>0</v>
      </c>
    </row>
    <row r="132" spans="1:8" hidden="1" x14ac:dyDescent="0.25">
      <c r="A132" t="s">
        <v>70</v>
      </c>
      <c r="B132" s="78">
        <v>46419</v>
      </c>
      <c r="C132" s="101">
        <v>4000</v>
      </c>
      <c r="D132" s="95">
        <v>592000</v>
      </c>
      <c r="E132" s="95">
        <v>392551</v>
      </c>
      <c r="F132" s="95"/>
      <c r="G132" s="95"/>
      <c r="H132" s="95">
        <f t="shared" si="2"/>
        <v>0</v>
      </c>
    </row>
    <row r="133" spans="1:8" hidden="1" x14ac:dyDescent="0.25">
      <c r="A133" t="s">
        <v>71</v>
      </c>
      <c r="B133" s="78">
        <v>46419</v>
      </c>
      <c r="C133" s="101">
        <v>377000</v>
      </c>
      <c r="D133" s="95">
        <v>4502460</v>
      </c>
      <c r="E133" s="95">
        <v>705544</v>
      </c>
      <c r="F133" s="95">
        <v>540000</v>
      </c>
      <c r="G133" s="95"/>
      <c r="H133" s="95">
        <f t="shared" si="2"/>
        <v>0</v>
      </c>
    </row>
    <row r="134" spans="1:8" hidden="1" x14ac:dyDescent="0.25">
      <c r="A134" t="s">
        <v>75</v>
      </c>
      <c r="B134" s="78">
        <v>46419</v>
      </c>
      <c r="C134" s="101">
        <v>16800</v>
      </c>
      <c r="D134" s="95">
        <v>292200</v>
      </c>
      <c r="E134" s="95">
        <v>210512</v>
      </c>
      <c r="F134" s="95"/>
      <c r="G134" s="95"/>
      <c r="H134" s="95">
        <f t="shared" si="2"/>
        <v>0</v>
      </c>
    </row>
    <row r="135" spans="1:8" hidden="1" x14ac:dyDescent="0.25">
      <c r="A135" t="s">
        <v>78</v>
      </c>
      <c r="B135" s="78">
        <v>46419</v>
      </c>
      <c r="C135" s="101"/>
      <c r="D135" s="95">
        <v>7985400</v>
      </c>
      <c r="E135" s="95"/>
      <c r="F135" s="95"/>
      <c r="G135" s="95"/>
      <c r="H135" s="95">
        <f t="shared" si="2"/>
        <v>0</v>
      </c>
    </row>
    <row r="136" spans="1:8" hidden="1" x14ac:dyDescent="0.25">
      <c r="A136" t="s">
        <v>79</v>
      </c>
      <c r="B136" s="78">
        <v>46419</v>
      </c>
      <c r="C136" s="101">
        <v>108000</v>
      </c>
      <c r="D136" s="106">
        <v>256000</v>
      </c>
      <c r="E136" s="95">
        <v>275357</v>
      </c>
      <c r="F136" s="95"/>
      <c r="G136" s="95"/>
      <c r="H136" s="95">
        <f t="shared" si="2"/>
        <v>0</v>
      </c>
    </row>
    <row r="137" spans="1:8" hidden="1" x14ac:dyDescent="0.25">
      <c r="A137" t="s">
        <v>80</v>
      </c>
      <c r="B137" s="78">
        <v>46419</v>
      </c>
      <c r="C137" s="101"/>
      <c r="D137" s="95">
        <v>273470</v>
      </c>
      <c r="E137" s="95"/>
      <c r="F137" s="95"/>
      <c r="G137" s="95"/>
      <c r="H137" s="95">
        <f t="shared" si="2"/>
        <v>0</v>
      </c>
    </row>
    <row r="138" spans="1:8" hidden="1" x14ac:dyDescent="0.25">
      <c r="A138" t="s">
        <v>76</v>
      </c>
      <c r="B138" s="78">
        <v>46419</v>
      </c>
      <c r="C138" s="101">
        <v>4000</v>
      </c>
      <c r="D138" s="95">
        <v>373300</v>
      </c>
      <c r="E138" s="95">
        <v>94134</v>
      </c>
      <c r="F138" s="95"/>
      <c r="G138" s="95"/>
      <c r="H138" s="95">
        <f t="shared" si="2"/>
        <v>0</v>
      </c>
    </row>
    <row r="139" spans="1:8" hidden="1" x14ac:dyDescent="0.25">
      <c r="A139" t="s">
        <v>102</v>
      </c>
      <c r="B139" s="78">
        <v>46419</v>
      </c>
      <c r="C139" s="101"/>
      <c r="D139" s="95">
        <v>21560</v>
      </c>
      <c r="E139" s="95">
        <v>87750</v>
      </c>
      <c r="F139" s="95"/>
      <c r="G139" s="95"/>
      <c r="H139" s="95">
        <f t="shared" si="2"/>
        <v>0</v>
      </c>
    </row>
    <row r="140" spans="1:8" hidden="1" x14ac:dyDescent="0.25">
      <c r="A140" t="s">
        <v>72</v>
      </c>
      <c r="B140" s="78">
        <v>46419</v>
      </c>
      <c r="C140" s="101"/>
      <c r="D140" s="95">
        <v>13900</v>
      </c>
      <c r="E140" s="95">
        <v>235113</v>
      </c>
      <c r="F140" s="95"/>
      <c r="G140" s="95"/>
      <c r="H140" s="95">
        <f t="shared" si="2"/>
        <v>0</v>
      </c>
    </row>
    <row r="141" spans="1:8" hidden="1" x14ac:dyDescent="0.25">
      <c r="A141" t="s">
        <v>73</v>
      </c>
      <c r="B141" s="78">
        <v>46419</v>
      </c>
      <c r="C141" s="101"/>
      <c r="D141" s="95"/>
      <c r="E141" s="95"/>
      <c r="F141" s="95"/>
      <c r="G141" s="95"/>
      <c r="H141" s="95">
        <f t="shared" si="2"/>
        <v>0</v>
      </c>
    </row>
    <row r="142" spans="1:8" x14ac:dyDescent="0.25">
      <c r="A142" t="s">
        <v>74</v>
      </c>
      <c r="B142" s="78">
        <v>46419</v>
      </c>
      <c r="C142" s="101"/>
      <c r="D142" s="95"/>
      <c r="E142" s="95"/>
      <c r="F142" s="95"/>
      <c r="G142" s="95"/>
      <c r="H142" s="95">
        <f t="shared" si="2"/>
        <v>0</v>
      </c>
    </row>
    <row r="143" spans="1:8" hidden="1" x14ac:dyDescent="0.25">
      <c r="A143" t="s">
        <v>77</v>
      </c>
      <c r="B143" s="78">
        <v>46419</v>
      </c>
      <c r="C143" s="101">
        <v>1446600</v>
      </c>
      <c r="D143" s="95"/>
      <c r="E143" s="95">
        <v>3760063</v>
      </c>
      <c r="F143" s="95">
        <v>1419880</v>
      </c>
      <c r="G143" s="95"/>
      <c r="H143" s="95">
        <f t="shared" si="2"/>
        <v>0</v>
      </c>
    </row>
    <row r="144" spans="1:8" hidden="1" x14ac:dyDescent="0.25">
      <c r="A144" t="s">
        <v>52</v>
      </c>
      <c r="B144" s="78">
        <v>46419</v>
      </c>
      <c r="C144" s="101"/>
      <c r="D144" s="95"/>
      <c r="E144" s="95">
        <v>783269</v>
      </c>
      <c r="F144" s="95"/>
      <c r="G144" s="95"/>
      <c r="H144" s="95">
        <f t="shared" si="2"/>
        <v>0</v>
      </c>
    </row>
    <row r="145" spans="1:8" hidden="1" x14ac:dyDescent="0.25">
      <c r="A145" t="s">
        <v>83</v>
      </c>
      <c r="B145" s="78">
        <v>46419</v>
      </c>
      <c r="C145" s="101"/>
      <c r="D145" s="95"/>
      <c r="E145" s="95">
        <v>249709</v>
      </c>
      <c r="F145" s="95"/>
      <c r="G145" s="95"/>
      <c r="H145" s="95">
        <f t="shared" si="2"/>
        <v>0</v>
      </c>
    </row>
    <row r="146" spans="1:8" hidden="1" x14ac:dyDescent="0.25">
      <c r="A146" t="s">
        <v>212</v>
      </c>
      <c r="B146" s="78">
        <v>46447</v>
      </c>
      <c r="C146" s="101">
        <v>319538</v>
      </c>
      <c r="D146" s="95">
        <v>2260230.9999999995</v>
      </c>
      <c r="E146" s="95">
        <v>1561358</v>
      </c>
      <c r="F146" s="95">
        <v>700000</v>
      </c>
      <c r="G146" s="95">
        <v>0</v>
      </c>
      <c r="H146" s="95">
        <f t="shared" si="2"/>
        <v>0</v>
      </c>
    </row>
    <row r="147" spans="1:8" hidden="1" x14ac:dyDescent="0.25">
      <c r="A147" t="s">
        <v>218</v>
      </c>
      <c r="B147" s="78">
        <v>46447</v>
      </c>
      <c r="C147" s="101">
        <f>4000+7000</f>
        <v>11000</v>
      </c>
      <c r="D147" s="95">
        <f>348300+64695</f>
        <v>412995</v>
      </c>
      <c r="E147" s="95">
        <f>332195+152056</f>
        <v>484251</v>
      </c>
      <c r="F147" s="95">
        <v>30000</v>
      </c>
      <c r="G147" s="95"/>
      <c r="H147" s="95">
        <f t="shared" si="2"/>
        <v>0</v>
      </c>
    </row>
    <row r="148" spans="1:8" hidden="1" x14ac:dyDescent="0.25">
      <c r="A148" t="s">
        <v>82</v>
      </c>
      <c r="B148" s="78">
        <v>46447</v>
      </c>
      <c r="C148" s="101"/>
      <c r="D148" s="95">
        <v>15000000</v>
      </c>
      <c r="E148" s="95"/>
      <c r="F148" s="95"/>
      <c r="G148" s="95"/>
      <c r="H148" s="95">
        <f t="shared" si="2"/>
        <v>0</v>
      </c>
    </row>
    <row r="149" spans="1:8" hidden="1" x14ac:dyDescent="0.25">
      <c r="A149" t="s">
        <v>81</v>
      </c>
      <c r="B149" s="78">
        <v>46447</v>
      </c>
      <c r="C149" s="101"/>
      <c r="D149" s="95">
        <v>2896800</v>
      </c>
      <c r="E149" s="95">
        <v>669152</v>
      </c>
      <c r="F149" s="95"/>
      <c r="G149" s="95"/>
      <c r="H149" s="95">
        <f t="shared" si="2"/>
        <v>0</v>
      </c>
    </row>
    <row r="150" spans="1:8" hidden="1" x14ac:dyDescent="0.25">
      <c r="A150" t="s">
        <v>70</v>
      </c>
      <c r="B150" s="78">
        <v>46447</v>
      </c>
      <c r="C150" s="101">
        <v>4000</v>
      </c>
      <c r="D150" s="95">
        <v>535800</v>
      </c>
      <c r="E150" s="95">
        <v>415436</v>
      </c>
      <c r="F150" s="95"/>
      <c r="G150" s="95"/>
      <c r="H150" s="95">
        <f t="shared" si="2"/>
        <v>0</v>
      </c>
    </row>
    <row r="151" spans="1:8" hidden="1" x14ac:dyDescent="0.25">
      <c r="A151" t="s">
        <v>71</v>
      </c>
      <c r="B151" s="78">
        <v>46447</v>
      </c>
      <c r="C151" s="101">
        <v>402000</v>
      </c>
      <c r="D151" s="95">
        <v>4658000.0000000009</v>
      </c>
      <c r="E151" s="95">
        <v>746273</v>
      </c>
      <c r="F151" s="95">
        <v>590000</v>
      </c>
      <c r="G151" s="95"/>
      <c r="H151" s="95">
        <f t="shared" si="2"/>
        <v>0</v>
      </c>
    </row>
    <row r="152" spans="1:8" hidden="1" x14ac:dyDescent="0.25">
      <c r="A152" t="s">
        <v>75</v>
      </c>
      <c r="B152" s="78">
        <v>46447</v>
      </c>
      <c r="C152" s="101">
        <v>16800</v>
      </c>
      <c r="D152" s="95">
        <v>282480</v>
      </c>
      <c r="E152" s="95">
        <v>222585</v>
      </c>
      <c r="F152" s="95"/>
      <c r="G152" s="95"/>
      <c r="H152" s="95">
        <f t="shared" si="2"/>
        <v>0</v>
      </c>
    </row>
    <row r="153" spans="1:8" hidden="1" x14ac:dyDescent="0.25">
      <c r="A153" t="s">
        <v>78</v>
      </c>
      <c r="B153" s="78">
        <v>46447</v>
      </c>
      <c r="C153" s="101"/>
      <c r="D153" s="95">
        <v>9310800</v>
      </c>
      <c r="E153" s="95"/>
      <c r="F153" s="95"/>
      <c r="G153" s="95"/>
      <c r="H153" s="95">
        <f t="shared" si="2"/>
        <v>0</v>
      </c>
    </row>
    <row r="154" spans="1:8" hidden="1" x14ac:dyDescent="0.25">
      <c r="A154" t="s">
        <v>79</v>
      </c>
      <c r="B154" s="78">
        <v>46447</v>
      </c>
      <c r="C154" s="101">
        <v>108000</v>
      </c>
      <c r="D154" s="95">
        <v>250000</v>
      </c>
      <c r="E154" s="95">
        <v>291123</v>
      </c>
      <c r="F154" s="95"/>
      <c r="G154" s="95"/>
      <c r="H154" s="95">
        <f t="shared" si="2"/>
        <v>0</v>
      </c>
    </row>
    <row r="155" spans="1:8" hidden="1" x14ac:dyDescent="0.25">
      <c r="A155" t="s">
        <v>80</v>
      </c>
      <c r="B155" s="78">
        <v>46447</v>
      </c>
      <c r="C155" s="101"/>
      <c r="D155" s="95">
        <v>278680</v>
      </c>
      <c r="E155" s="95"/>
      <c r="F155" s="95"/>
      <c r="G155" s="95"/>
      <c r="H155" s="95">
        <f t="shared" si="2"/>
        <v>0</v>
      </c>
    </row>
    <row r="156" spans="1:8" hidden="1" x14ac:dyDescent="0.25">
      <c r="A156" t="s">
        <v>76</v>
      </c>
      <c r="B156" s="78">
        <v>46447</v>
      </c>
      <c r="C156" s="101">
        <v>14000</v>
      </c>
      <c r="D156" s="95">
        <v>376180.00000000006</v>
      </c>
      <c r="E156" s="95">
        <v>99551</v>
      </c>
      <c r="F156" s="95"/>
      <c r="G156" s="95"/>
      <c r="H156" s="95">
        <f t="shared" si="2"/>
        <v>0</v>
      </c>
    </row>
    <row r="157" spans="1:8" hidden="1" x14ac:dyDescent="0.25">
      <c r="A157" t="s">
        <v>102</v>
      </c>
      <c r="B157" s="78">
        <v>46447</v>
      </c>
      <c r="C157" s="101"/>
      <c r="D157" s="95">
        <v>19820</v>
      </c>
      <c r="E157" s="95">
        <v>92858</v>
      </c>
      <c r="F157" s="95"/>
      <c r="G157" s="95"/>
      <c r="H157" s="95">
        <f t="shared" si="2"/>
        <v>0</v>
      </c>
    </row>
    <row r="158" spans="1:8" hidden="1" x14ac:dyDescent="0.25">
      <c r="A158" t="s">
        <v>72</v>
      </c>
      <c r="B158" s="78">
        <v>46447</v>
      </c>
      <c r="C158" s="101"/>
      <c r="D158" s="95">
        <v>651400</v>
      </c>
      <c r="E158" s="95">
        <v>248989</v>
      </c>
      <c r="F158" s="95"/>
      <c r="G158" s="95"/>
      <c r="H158" s="95">
        <f t="shared" si="2"/>
        <v>0</v>
      </c>
    </row>
    <row r="159" spans="1:8" hidden="1" x14ac:dyDescent="0.25">
      <c r="A159" t="s">
        <v>73</v>
      </c>
      <c r="B159" s="78">
        <v>46447</v>
      </c>
      <c r="C159" s="101"/>
      <c r="D159" s="95"/>
      <c r="E159" s="95"/>
      <c r="F159" s="95"/>
      <c r="G159" s="95"/>
      <c r="H159" s="95">
        <f t="shared" si="2"/>
        <v>0</v>
      </c>
    </row>
    <row r="160" spans="1:8" x14ac:dyDescent="0.25">
      <c r="A160" t="s">
        <v>74</v>
      </c>
      <c r="B160" s="78">
        <v>46447</v>
      </c>
      <c r="C160" s="101"/>
      <c r="D160" s="95"/>
      <c r="E160" s="95"/>
      <c r="F160" s="95"/>
      <c r="G160" s="95"/>
      <c r="H160" s="95">
        <f t="shared" si="2"/>
        <v>0</v>
      </c>
    </row>
    <row r="161" spans="1:8" hidden="1" x14ac:dyDescent="0.25">
      <c r="A161" t="s">
        <v>77</v>
      </c>
      <c r="B161" s="78">
        <v>46447</v>
      </c>
      <c r="C161" s="101">
        <v>1147820</v>
      </c>
      <c r="D161" s="95"/>
      <c r="E161" s="95">
        <v>3981641</v>
      </c>
      <c r="F161" s="95">
        <v>500000</v>
      </c>
      <c r="G161" s="95"/>
      <c r="H161" s="95">
        <f t="shared" si="2"/>
        <v>0</v>
      </c>
    </row>
    <row r="162" spans="1:8" hidden="1" x14ac:dyDescent="0.25">
      <c r="A162" t="s">
        <v>52</v>
      </c>
      <c r="B162" s="78">
        <v>46447</v>
      </c>
      <c r="C162" s="101"/>
      <c r="D162" s="95"/>
      <c r="E162" s="95">
        <v>783269</v>
      </c>
      <c r="F162" s="95"/>
      <c r="G162" s="95"/>
      <c r="H162" s="95">
        <f t="shared" si="2"/>
        <v>0</v>
      </c>
    </row>
    <row r="163" spans="1:8" hidden="1" x14ac:dyDescent="0.25">
      <c r="A163" t="s">
        <v>83</v>
      </c>
      <c r="B163" s="78">
        <v>46447</v>
      </c>
      <c r="C163" s="101"/>
      <c r="D163" s="95"/>
      <c r="E163" s="95">
        <v>264282</v>
      </c>
      <c r="F163" s="95"/>
      <c r="G163" s="95"/>
      <c r="H163" s="95">
        <f t="shared" si="2"/>
        <v>0</v>
      </c>
    </row>
    <row r="164" spans="1:8" hidden="1" x14ac:dyDescent="0.25">
      <c r="A164" t="s">
        <v>212</v>
      </c>
      <c r="B164" s="78">
        <v>46478</v>
      </c>
      <c r="C164" s="101">
        <v>339100</v>
      </c>
      <c r="D164" s="95">
        <v>2873713</v>
      </c>
      <c r="E164" s="95">
        <v>2093868</v>
      </c>
      <c r="F164" s="95">
        <v>3502344</v>
      </c>
      <c r="G164" s="95">
        <v>2368437</v>
      </c>
      <c r="H164" s="95">
        <f t="shared" si="2"/>
        <v>0</v>
      </c>
    </row>
    <row r="165" spans="1:8" hidden="1" x14ac:dyDescent="0.25">
      <c r="A165" t="s">
        <v>218</v>
      </c>
      <c r="B165" s="78">
        <v>46478</v>
      </c>
      <c r="C165" s="101">
        <f>109500+7000</f>
        <v>116500</v>
      </c>
      <c r="D165" s="95">
        <f>351270+70240</f>
        <v>421510</v>
      </c>
      <c r="E165" s="95">
        <f>332195+152056</f>
        <v>484251</v>
      </c>
      <c r="F165" s="95">
        <v>30000</v>
      </c>
      <c r="G165" s="95"/>
      <c r="H165" s="95">
        <f t="shared" si="2"/>
        <v>0</v>
      </c>
    </row>
    <row r="166" spans="1:8" hidden="1" x14ac:dyDescent="0.25">
      <c r="A166" t="s">
        <v>82</v>
      </c>
      <c r="B166" s="78">
        <v>46478</v>
      </c>
      <c r="C166" s="101"/>
      <c r="D166" s="95">
        <v>15000000</v>
      </c>
      <c r="E166" s="95"/>
      <c r="F166" s="95"/>
      <c r="G166" s="95"/>
      <c r="H166" s="95">
        <f t="shared" si="2"/>
        <v>0</v>
      </c>
    </row>
    <row r="167" spans="1:8" hidden="1" x14ac:dyDescent="0.25">
      <c r="A167" t="s">
        <v>81</v>
      </c>
      <c r="B167" s="78">
        <v>46478</v>
      </c>
      <c r="C167" s="101"/>
      <c r="D167" s="95">
        <v>174440</v>
      </c>
      <c r="E167" s="95">
        <v>669152</v>
      </c>
      <c r="F167" s="95"/>
      <c r="G167" s="95"/>
      <c r="H167" s="95">
        <f t="shared" si="2"/>
        <v>0</v>
      </c>
    </row>
    <row r="168" spans="1:8" hidden="1" x14ac:dyDescent="0.25">
      <c r="A168" t="s">
        <v>70</v>
      </c>
      <c r="B168" s="78">
        <v>46478</v>
      </c>
      <c r="C168" s="101">
        <v>4000</v>
      </c>
      <c r="D168" s="95">
        <v>539400</v>
      </c>
      <c r="E168" s="95">
        <v>415436</v>
      </c>
      <c r="F168" s="95"/>
      <c r="G168" s="95"/>
      <c r="H168" s="95">
        <f t="shared" si="2"/>
        <v>0</v>
      </c>
    </row>
    <row r="169" spans="1:8" hidden="1" x14ac:dyDescent="0.25">
      <c r="A169" t="s">
        <v>71</v>
      </c>
      <c r="B169" s="78">
        <v>46478</v>
      </c>
      <c r="C169" s="101">
        <v>377000</v>
      </c>
      <c r="D169" s="95">
        <v>4643590</v>
      </c>
      <c r="E169" s="95">
        <v>746273</v>
      </c>
      <c r="F169" s="95">
        <v>500000</v>
      </c>
      <c r="G169" s="95"/>
      <c r="H169" s="95">
        <f t="shared" si="2"/>
        <v>0</v>
      </c>
    </row>
    <row r="170" spans="1:8" hidden="1" x14ac:dyDescent="0.25">
      <c r="A170" t="s">
        <v>75</v>
      </c>
      <c r="B170" s="78">
        <v>46478</v>
      </c>
      <c r="C170" s="101">
        <v>16800</v>
      </c>
      <c r="D170" s="95">
        <v>286870</v>
      </c>
      <c r="E170" s="95">
        <v>222585</v>
      </c>
      <c r="F170" s="95"/>
      <c r="G170" s="95"/>
      <c r="H170" s="95">
        <f t="shared" si="2"/>
        <v>0</v>
      </c>
    </row>
    <row r="171" spans="1:8" hidden="1" x14ac:dyDescent="0.25">
      <c r="A171" t="s">
        <v>78</v>
      </c>
      <c r="B171" s="78">
        <v>46478</v>
      </c>
      <c r="C171" s="101"/>
      <c r="D171" s="95">
        <v>8994700</v>
      </c>
      <c r="E171" s="95"/>
      <c r="F171" s="95"/>
      <c r="G171" s="95"/>
      <c r="H171" s="95">
        <f t="shared" si="2"/>
        <v>0</v>
      </c>
    </row>
    <row r="172" spans="1:8" hidden="1" x14ac:dyDescent="0.25">
      <c r="A172" t="s">
        <v>79</v>
      </c>
      <c r="B172" s="78">
        <v>46478</v>
      </c>
      <c r="C172" s="101">
        <v>109000</v>
      </c>
      <c r="D172" s="95">
        <v>258200</v>
      </c>
      <c r="E172" s="95">
        <v>291123</v>
      </c>
      <c r="F172" s="95"/>
      <c r="G172" s="95"/>
      <c r="H172" s="95">
        <f t="shared" si="2"/>
        <v>0</v>
      </c>
    </row>
    <row r="173" spans="1:8" hidden="1" x14ac:dyDescent="0.25">
      <c r="A173" t="s">
        <v>80</v>
      </c>
      <c r="B173" s="78">
        <v>46478</v>
      </c>
      <c r="C173" s="101"/>
      <c r="D173" s="95">
        <v>278680</v>
      </c>
      <c r="E173" s="95"/>
      <c r="F173" s="95"/>
      <c r="G173" s="95"/>
      <c r="H173" s="95">
        <f t="shared" si="2"/>
        <v>0</v>
      </c>
    </row>
    <row r="174" spans="1:8" hidden="1" x14ac:dyDescent="0.25">
      <c r="A174" t="s">
        <v>76</v>
      </c>
      <c r="B174" s="78">
        <v>46478</v>
      </c>
      <c r="C174" s="101">
        <v>20800</v>
      </c>
      <c r="D174" s="95">
        <v>390350</v>
      </c>
      <c r="E174" s="95">
        <v>99551</v>
      </c>
      <c r="F174" s="95"/>
      <c r="G174" s="95"/>
      <c r="H174" s="95">
        <f t="shared" si="2"/>
        <v>0</v>
      </c>
    </row>
    <row r="175" spans="1:8" hidden="1" x14ac:dyDescent="0.25">
      <c r="A175" t="s">
        <v>102</v>
      </c>
      <c r="B175" s="78">
        <v>46478</v>
      </c>
      <c r="C175" s="101"/>
      <c r="D175" s="95">
        <v>19540</v>
      </c>
      <c r="E175" s="95">
        <v>92858</v>
      </c>
      <c r="F175" s="95"/>
      <c r="G175" s="95"/>
      <c r="H175" s="95">
        <f t="shared" si="2"/>
        <v>0</v>
      </c>
    </row>
    <row r="176" spans="1:8" hidden="1" x14ac:dyDescent="0.25">
      <c r="A176" t="s">
        <v>72</v>
      </c>
      <c r="B176" s="78">
        <v>46478</v>
      </c>
      <c r="C176" s="101"/>
      <c r="D176" s="95">
        <v>13490</v>
      </c>
      <c r="E176" s="95">
        <v>248989</v>
      </c>
      <c r="F176" s="95"/>
      <c r="G176" s="95"/>
      <c r="H176" s="95">
        <f t="shared" si="2"/>
        <v>0</v>
      </c>
    </row>
    <row r="177" spans="1:8" hidden="1" x14ac:dyDescent="0.25">
      <c r="A177" t="s">
        <v>73</v>
      </c>
      <c r="B177" s="78">
        <v>46478</v>
      </c>
      <c r="C177" s="101">
        <v>87780</v>
      </c>
      <c r="D177" s="95"/>
      <c r="E177" s="95"/>
      <c r="F177" s="95"/>
      <c r="G177" s="95"/>
      <c r="H177" s="95">
        <f t="shared" si="2"/>
        <v>0</v>
      </c>
    </row>
    <row r="178" spans="1:8" x14ac:dyDescent="0.25">
      <c r="A178" t="s">
        <v>74</v>
      </c>
      <c r="B178" s="78">
        <v>46478</v>
      </c>
      <c r="C178" s="101"/>
      <c r="D178" s="95"/>
      <c r="E178" s="95"/>
      <c r="F178" s="95"/>
      <c r="G178" s="95"/>
      <c r="H178" s="95">
        <f t="shared" si="2"/>
        <v>0</v>
      </c>
    </row>
    <row r="179" spans="1:8" hidden="1" x14ac:dyDescent="0.25">
      <c r="A179" t="s">
        <v>77</v>
      </c>
      <c r="B179" s="78">
        <v>46478</v>
      </c>
      <c r="C179" s="101">
        <v>974639.99999999988</v>
      </c>
      <c r="D179" s="95"/>
      <c r="E179" s="95">
        <v>3981641</v>
      </c>
      <c r="F179" s="95">
        <v>500000</v>
      </c>
      <c r="G179" s="95"/>
      <c r="H179" s="95">
        <f t="shared" si="2"/>
        <v>0</v>
      </c>
    </row>
    <row r="180" spans="1:8" hidden="1" x14ac:dyDescent="0.25">
      <c r="A180" t="s">
        <v>52</v>
      </c>
      <c r="B180" s="78">
        <v>46478</v>
      </c>
      <c r="C180" s="101"/>
      <c r="D180" s="95"/>
      <c r="E180" s="95">
        <v>783269</v>
      </c>
      <c r="F180" s="95"/>
      <c r="G180" s="95"/>
      <c r="H180" s="95">
        <f t="shared" si="2"/>
        <v>0</v>
      </c>
    </row>
    <row r="181" spans="1:8" hidden="1" x14ac:dyDescent="0.25">
      <c r="A181" t="s">
        <v>83</v>
      </c>
      <c r="B181" s="78">
        <v>46478</v>
      </c>
      <c r="C181" s="101"/>
      <c r="D181" s="95"/>
      <c r="E181" s="95">
        <v>280258</v>
      </c>
      <c r="F181" s="95"/>
      <c r="G181" s="95"/>
      <c r="H181" s="95">
        <f t="shared" si="2"/>
        <v>0</v>
      </c>
    </row>
    <row r="182" spans="1:8" hidden="1" x14ac:dyDescent="0.25">
      <c r="A182" t="s">
        <v>212</v>
      </c>
      <c r="B182" s="78">
        <v>46508</v>
      </c>
      <c r="C182" s="101">
        <v>339100</v>
      </c>
      <c r="D182" s="95">
        <v>2949659</v>
      </c>
      <c r="E182" s="95">
        <v>2340323</v>
      </c>
      <c r="F182" s="95">
        <v>820000</v>
      </c>
      <c r="G182" s="95">
        <v>4710</v>
      </c>
      <c r="H182" s="95">
        <f t="shared" si="2"/>
        <v>0</v>
      </c>
    </row>
    <row r="183" spans="1:8" hidden="1" x14ac:dyDescent="0.25">
      <c r="A183" t="s">
        <v>218</v>
      </c>
      <c r="B183" s="78">
        <v>46508</v>
      </c>
      <c r="C183" s="101">
        <f>169000+57000</f>
        <v>226000</v>
      </c>
      <c r="D183" s="95">
        <f>314970+63794</f>
        <v>378764</v>
      </c>
      <c r="E183" s="95">
        <f>332195+152056</f>
        <v>484251</v>
      </c>
      <c r="F183" s="95">
        <v>30000</v>
      </c>
      <c r="G183" s="95"/>
      <c r="H183" s="95">
        <f t="shared" si="2"/>
        <v>0</v>
      </c>
    </row>
    <row r="184" spans="1:8" hidden="1" x14ac:dyDescent="0.25">
      <c r="A184" t="s">
        <v>82</v>
      </c>
      <c r="B184" s="78">
        <v>46508</v>
      </c>
      <c r="C184" s="101"/>
      <c r="D184" s="95">
        <v>15000000</v>
      </c>
      <c r="E184" s="95"/>
      <c r="F184" s="95"/>
      <c r="G184" s="95"/>
      <c r="H184" s="95">
        <f t="shared" ref="H184:H217" si="3">SUBTOTAL(9,C184:G184)</f>
        <v>0</v>
      </c>
    </row>
    <row r="185" spans="1:8" hidden="1" x14ac:dyDescent="0.25">
      <c r="A185" t="s">
        <v>81</v>
      </c>
      <c r="B185" s="78">
        <v>46508</v>
      </c>
      <c r="C185" s="101"/>
      <c r="D185" s="95">
        <v>174440</v>
      </c>
      <c r="E185" s="95">
        <v>669152</v>
      </c>
      <c r="F185" s="95"/>
      <c r="G185" s="95"/>
      <c r="H185" s="95">
        <f t="shared" si="3"/>
        <v>0</v>
      </c>
    </row>
    <row r="186" spans="1:8" hidden="1" x14ac:dyDescent="0.25">
      <c r="A186" t="s">
        <v>70</v>
      </c>
      <c r="B186" s="78">
        <v>46508</v>
      </c>
      <c r="C186" s="101">
        <v>9500</v>
      </c>
      <c r="D186" s="95">
        <v>564300</v>
      </c>
      <c r="E186" s="95">
        <v>415436</v>
      </c>
      <c r="F186" s="95"/>
      <c r="G186" s="95"/>
      <c r="H186" s="95">
        <f t="shared" si="3"/>
        <v>0</v>
      </c>
    </row>
    <row r="187" spans="1:8" hidden="1" x14ac:dyDescent="0.25">
      <c r="A187" t="s">
        <v>71</v>
      </c>
      <c r="B187" s="78">
        <v>46508</v>
      </c>
      <c r="C187" s="101">
        <v>393500</v>
      </c>
      <c r="D187" s="95">
        <v>7297920.0000000028</v>
      </c>
      <c r="E187" s="95">
        <v>746273</v>
      </c>
      <c r="F187" s="95">
        <v>500000</v>
      </c>
      <c r="G187" s="95"/>
      <c r="H187" s="95">
        <f t="shared" si="3"/>
        <v>0</v>
      </c>
    </row>
    <row r="188" spans="1:8" hidden="1" x14ac:dyDescent="0.25">
      <c r="A188" t="s">
        <v>75</v>
      </c>
      <c r="B188" s="78">
        <v>46508</v>
      </c>
      <c r="C188" s="101">
        <v>16800</v>
      </c>
      <c r="D188" s="95">
        <v>278225</v>
      </c>
      <c r="E188" s="95">
        <v>222585</v>
      </c>
      <c r="F188" s="95"/>
      <c r="G188" s="95"/>
      <c r="H188" s="95">
        <f t="shared" si="3"/>
        <v>0</v>
      </c>
    </row>
    <row r="189" spans="1:8" hidden="1" x14ac:dyDescent="0.25">
      <c r="A189" t="s">
        <v>78</v>
      </c>
      <c r="B189" s="78">
        <v>46508</v>
      </c>
      <c r="C189" s="101"/>
      <c r="D189" s="95">
        <v>8870400</v>
      </c>
      <c r="E189" s="95"/>
      <c r="F189" s="95"/>
      <c r="G189" s="95"/>
      <c r="H189" s="95">
        <f t="shared" si="3"/>
        <v>0</v>
      </c>
    </row>
    <row r="190" spans="1:8" hidden="1" x14ac:dyDescent="0.25">
      <c r="A190" t="s">
        <v>79</v>
      </c>
      <c r="B190" s="78">
        <v>46508</v>
      </c>
      <c r="C190" s="101">
        <v>113500</v>
      </c>
      <c r="D190" s="95">
        <v>256700</v>
      </c>
      <c r="E190" s="95">
        <v>291123</v>
      </c>
      <c r="F190" s="95"/>
      <c r="G190" s="95"/>
      <c r="H190" s="95">
        <f t="shared" si="3"/>
        <v>0</v>
      </c>
    </row>
    <row r="191" spans="1:8" hidden="1" x14ac:dyDescent="0.25">
      <c r="A191" t="s">
        <v>80</v>
      </c>
      <c r="B191" s="78">
        <v>46508</v>
      </c>
      <c r="C191" s="101"/>
      <c r="D191" s="95">
        <v>279710</v>
      </c>
      <c r="E191" s="95"/>
      <c r="F191" s="95"/>
      <c r="G191" s="95"/>
      <c r="H191" s="95">
        <f t="shared" si="3"/>
        <v>0</v>
      </c>
    </row>
    <row r="192" spans="1:8" hidden="1" x14ac:dyDescent="0.25">
      <c r="A192" t="s">
        <v>76</v>
      </c>
      <c r="B192" s="78">
        <v>46508</v>
      </c>
      <c r="C192" s="101">
        <v>13600</v>
      </c>
      <c r="D192" s="95">
        <v>377810</v>
      </c>
      <c r="E192" s="95">
        <v>99551</v>
      </c>
      <c r="F192" s="95"/>
      <c r="G192" s="95"/>
      <c r="H192" s="95">
        <f t="shared" si="3"/>
        <v>0</v>
      </c>
    </row>
    <row r="193" spans="1:8" hidden="1" x14ac:dyDescent="0.25">
      <c r="A193" t="s">
        <v>102</v>
      </c>
      <c r="B193" s="78">
        <v>46508</v>
      </c>
      <c r="C193" s="101"/>
      <c r="D193" s="95">
        <v>22480</v>
      </c>
      <c r="E193" s="95">
        <v>92858</v>
      </c>
      <c r="F193" s="95"/>
      <c r="G193" s="95"/>
      <c r="H193" s="95">
        <f t="shared" si="3"/>
        <v>0</v>
      </c>
    </row>
    <row r="194" spans="1:8" hidden="1" x14ac:dyDescent="0.25">
      <c r="A194" t="s">
        <v>72</v>
      </c>
      <c r="B194" s="78">
        <v>46508</v>
      </c>
      <c r="C194" s="101"/>
      <c r="D194" s="95">
        <v>14000</v>
      </c>
      <c r="E194" s="95">
        <v>248989</v>
      </c>
      <c r="F194" s="95"/>
      <c r="G194" s="95"/>
      <c r="H194" s="95">
        <f t="shared" si="3"/>
        <v>0</v>
      </c>
    </row>
    <row r="195" spans="1:8" hidden="1" x14ac:dyDescent="0.25">
      <c r="A195" t="s">
        <v>73</v>
      </c>
      <c r="B195" s="78">
        <v>46508</v>
      </c>
      <c r="C195" s="101">
        <v>672520</v>
      </c>
      <c r="D195" s="95"/>
      <c r="E195" s="95"/>
      <c r="F195" s="95"/>
      <c r="G195" s="95"/>
      <c r="H195" s="95">
        <f t="shared" si="3"/>
        <v>0</v>
      </c>
    </row>
    <row r="196" spans="1:8" x14ac:dyDescent="0.25">
      <c r="A196" t="s">
        <v>74</v>
      </c>
      <c r="B196" s="78">
        <v>46508</v>
      </c>
      <c r="C196" s="101"/>
      <c r="D196" s="95"/>
      <c r="E196" s="95"/>
      <c r="F196" s="95"/>
      <c r="G196" s="95"/>
      <c r="H196" s="95">
        <f t="shared" si="3"/>
        <v>0</v>
      </c>
    </row>
    <row r="197" spans="1:8" hidden="1" x14ac:dyDescent="0.25">
      <c r="A197" t="s">
        <v>77</v>
      </c>
      <c r="B197" s="78">
        <v>46508</v>
      </c>
      <c r="C197" s="101">
        <v>1025770</v>
      </c>
      <c r="D197" s="95"/>
      <c r="E197" s="95">
        <v>3981641</v>
      </c>
      <c r="F197" s="95">
        <v>500000</v>
      </c>
      <c r="G197" s="95"/>
      <c r="H197" s="95">
        <f t="shared" si="3"/>
        <v>0</v>
      </c>
    </row>
    <row r="198" spans="1:8" hidden="1" x14ac:dyDescent="0.25">
      <c r="A198" t="s">
        <v>52</v>
      </c>
      <c r="B198" s="78">
        <v>46508</v>
      </c>
      <c r="C198" s="101"/>
      <c r="D198" s="95"/>
      <c r="E198" s="95">
        <v>783269</v>
      </c>
      <c r="F198" s="95"/>
      <c r="G198" s="95"/>
      <c r="H198" s="95">
        <f t="shared" si="3"/>
        <v>0</v>
      </c>
    </row>
    <row r="199" spans="1:8" hidden="1" x14ac:dyDescent="0.25">
      <c r="A199" t="s">
        <v>83</v>
      </c>
      <c r="B199" s="78">
        <v>46508</v>
      </c>
      <c r="C199" s="101"/>
      <c r="D199" s="95"/>
      <c r="E199" s="95">
        <v>287651</v>
      </c>
      <c r="F199" s="95"/>
      <c r="G199" s="95"/>
      <c r="H199" s="95">
        <f t="shared" si="3"/>
        <v>0</v>
      </c>
    </row>
    <row r="200" spans="1:8" hidden="1" x14ac:dyDescent="0.25">
      <c r="A200" t="s">
        <v>212</v>
      </c>
      <c r="B200" s="78">
        <v>46539</v>
      </c>
      <c r="C200" s="101">
        <v>111600</v>
      </c>
      <c r="D200" s="95">
        <v>2266366</v>
      </c>
      <c r="E200" s="95">
        <v>2850986</v>
      </c>
      <c r="F200" s="95">
        <v>150000</v>
      </c>
      <c r="G200" s="95">
        <v>0</v>
      </c>
      <c r="H200" s="95">
        <f t="shared" si="3"/>
        <v>0</v>
      </c>
    </row>
    <row r="201" spans="1:8" hidden="1" x14ac:dyDescent="0.25">
      <c r="A201" t="s">
        <v>218</v>
      </c>
      <c r="B201" s="78">
        <v>46539</v>
      </c>
      <c r="C201" s="101">
        <f>4000+57000</f>
        <v>61000</v>
      </c>
      <c r="D201" s="95">
        <f>318750+62438</f>
        <v>381188</v>
      </c>
      <c r="E201" s="95">
        <f>369048+169484</f>
        <v>538532</v>
      </c>
      <c r="F201" s="95"/>
      <c r="G201" s="95"/>
      <c r="H201" s="95">
        <f t="shared" si="3"/>
        <v>0</v>
      </c>
    </row>
    <row r="202" spans="1:8" hidden="1" x14ac:dyDescent="0.25">
      <c r="A202" t="s">
        <v>82</v>
      </c>
      <c r="B202" s="78">
        <v>46539</v>
      </c>
      <c r="C202" s="101"/>
      <c r="D202" s="95">
        <v>15000000</v>
      </c>
      <c r="E202" s="95"/>
      <c r="F202" s="95"/>
      <c r="G202" s="95"/>
      <c r="H202" s="95">
        <f t="shared" si="3"/>
        <v>0</v>
      </c>
    </row>
    <row r="203" spans="1:8" hidden="1" x14ac:dyDescent="0.25">
      <c r="A203" t="s">
        <v>81</v>
      </c>
      <c r="B203" s="78">
        <v>46539</v>
      </c>
      <c r="C203" s="101"/>
      <c r="D203" s="95">
        <v>174740</v>
      </c>
      <c r="E203" s="95">
        <v>745699</v>
      </c>
      <c r="F203" s="95"/>
      <c r="G203" s="95"/>
      <c r="H203" s="95">
        <f t="shared" si="3"/>
        <v>0</v>
      </c>
    </row>
    <row r="204" spans="1:8" hidden="1" x14ac:dyDescent="0.25">
      <c r="A204" t="s">
        <v>70</v>
      </c>
      <c r="B204" s="78">
        <v>46539</v>
      </c>
      <c r="C204" s="101">
        <v>5000</v>
      </c>
      <c r="D204" s="95">
        <v>568200</v>
      </c>
      <c r="E204" s="95">
        <v>460398</v>
      </c>
      <c r="F204" s="95"/>
      <c r="G204" s="95"/>
      <c r="H204" s="95">
        <f t="shared" si="3"/>
        <v>0</v>
      </c>
    </row>
    <row r="205" spans="1:8" hidden="1" x14ac:dyDescent="0.25">
      <c r="A205" t="s">
        <v>71</v>
      </c>
      <c r="B205" s="78">
        <v>46539</v>
      </c>
      <c r="C205" s="101">
        <v>274000</v>
      </c>
      <c r="D205" s="95">
        <v>7298500</v>
      </c>
      <c r="E205" s="95">
        <v>829764</v>
      </c>
      <c r="F205" s="95">
        <v>500000</v>
      </c>
      <c r="G205" s="95"/>
      <c r="H205" s="95">
        <f t="shared" si="3"/>
        <v>0</v>
      </c>
    </row>
    <row r="206" spans="1:8" hidden="1" x14ac:dyDescent="0.25">
      <c r="A206" t="s">
        <v>75</v>
      </c>
      <c r="B206" s="78">
        <v>46539</v>
      </c>
      <c r="C206" s="101">
        <v>18800</v>
      </c>
      <c r="D206" s="95">
        <v>272700</v>
      </c>
      <c r="E206" s="95">
        <v>247492</v>
      </c>
      <c r="F206" s="95"/>
      <c r="G206" s="95"/>
      <c r="H206" s="95">
        <f t="shared" si="3"/>
        <v>0</v>
      </c>
    </row>
    <row r="207" spans="1:8" hidden="1" x14ac:dyDescent="0.25">
      <c r="A207" t="s">
        <v>78</v>
      </c>
      <c r="B207" s="78">
        <v>46539</v>
      </c>
      <c r="C207" s="101"/>
      <c r="D207" s="95">
        <v>8964187</v>
      </c>
      <c r="E207" s="95"/>
      <c r="F207" s="95"/>
      <c r="G207" s="95"/>
      <c r="H207" s="95">
        <f t="shared" si="3"/>
        <v>0</v>
      </c>
    </row>
    <row r="208" spans="1:8" hidden="1" x14ac:dyDescent="0.25">
      <c r="A208" t="s">
        <v>79</v>
      </c>
      <c r="B208" s="78">
        <v>46539</v>
      </c>
      <c r="C208" s="101">
        <v>10000</v>
      </c>
      <c r="D208" s="95">
        <v>256700</v>
      </c>
      <c r="E208" s="95">
        <v>325233</v>
      </c>
      <c r="F208" s="95"/>
      <c r="G208" s="95"/>
      <c r="H208" s="95">
        <f t="shared" si="3"/>
        <v>0</v>
      </c>
    </row>
    <row r="209" spans="1:8" hidden="1" x14ac:dyDescent="0.25">
      <c r="A209" t="s">
        <v>80</v>
      </c>
      <c r="B209" s="78">
        <v>46539</v>
      </c>
      <c r="C209" s="101"/>
      <c r="D209" s="95">
        <v>282050</v>
      </c>
      <c r="E209" s="95"/>
      <c r="F209" s="95"/>
      <c r="G209" s="95"/>
      <c r="H209" s="95">
        <f t="shared" si="3"/>
        <v>0</v>
      </c>
    </row>
    <row r="210" spans="1:8" hidden="1" x14ac:dyDescent="0.25">
      <c r="A210" t="s">
        <v>76</v>
      </c>
      <c r="B210" s="78">
        <v>46539</v>
      </c>
      <c r="C210" s="101">
        <v>23400</v>
      </c>
      <c r="D210" s="95">
        <v>377070</v>
      </c>
      <c r="E210" s="95">
        <v>110314</v>
      </c>
      <c r="F210" s="95"/>
      <c r="G210" s="95"/>
      <c r="H210" s="95">
        <f t="shared" si="3"/>
        <v>0</v>
      </c>
    </row>
    <row r="211" spans="1:8" hidden="1" x14ac:dyDescent="0.25">
      <c r="A211" t="s">
        <v>102</v>
      </c>
      <c r="B211" s="78">
        <v>46539</v>
      </c>
      <c r="C211" s="101"/>
      <c r="D211" s="95">
        <v>19540</v>
      </c>
      <c r="E211" s="95">
        <v>103325</v>
      </c>
      <c r="F211" s="95"/>
      <c r="G211" s="95"/>
      <c r="H211" s="95">
        <f t="shared" si="3"/>
        <v>0</v>
      </c>
    </row>
    <row r="212" spans="1:8" hidden="1" x14ac:dyDescent="0.25">
      <c r="A212" t="s">
        <v>72</v>
      </c>
      <c r="B212" s="78">
        <v>46539</v>
      </c>
      <c r="C212" s="101"/>
      <c r="D212" s="95">
        <v>19260</v>
      </c>
      <c r="E212" s="95">
        <v>280412</v>
      </c>
      <c r="F212" s="95"/>
      <c r="G212" s="95"/>
      <c r="H212" s="95">
        <f t="shared" si="3"/>
        <v>0</v>
      </c>
    </row>
    <row r="213" spans="1:8" hidden="1" x14ac:dyDescent="0.25">
      <c r="A213" t="s">
        <v>73</v>
      </c>
      <c r="B213" s="78">
        <v>46539</v>
      </c>
      <c r="C213" s="101">
        <v>1794050</v>
      </c>
      <c r="D213" s="95"/>
      <c r="E213" s="95">
        <v>225000</v>
      </c>
      <c r="F213" s="95"/>
      <c r="G213" s="95"/>
      <c r="H213" s="95">
        <f t="shared" si="3"/>
        <v>0</v>
      </c>
    </row>
    <row r="214" spans="1:8" x14ac:dyDescent="0.25">
      <c r="A214" t="s">
        <v>74</v>
      </c>
      <c r="B214" s="78">
        <v>46539</v>
      </c>
      <c r="C214" s="101"/>
      <c r="D214" s="95"/>
      <c r="E214" s="95"/>
      <c r="F214" s="95"/>
      <c r="G214" s="95"/>
      <c r="H214" s="95">
        <f t="shared" si="3"/>
        <v>0</v>
      </c>
    </row>
    <row r="215" spans="1:8" hidden="1" x14ac:dyDescent="0.25">
      <c r="A215" t="s">
        <v>77</v>
      </c>
      <c r="B215" s="78">
        <v>46539</v>
      </c>
      <c r="C215" s="101">
        <v>1003532</v>
      </c>
      <c r="D215" s="95"/>
      <c r="E215" s="95">
        <v>4445145</v>
      </c>
      <c r="F215" s="95">
        <v>500000</v>
      </c>
      <c r="G215" s="95"/>
      <c r="H215" s="95">
        <f t="shared" si="3"/>
        <v>0</v>
      </c>
    </row>
    <row r="216" spans="1:8" hidden="1" x14ac:dyDescent="0.25">
      <c r="A216" t="s">
        <v>52</v>
      </c>
      <c r="B216" s="78">
        <v>46539</v>
      </c>
      <c r="C216" s="101"/>
      <c r="D216" s="95"/>
      <c r="E216" s="95">
        <v>783269</v>
      </c>
      <c r="F216" s="95"/>
      <c r="G216" s="95"/>
      <c r="H216" s="95">
        <f t="shared" si="3"/>
        <v>0</v>
      </c>
    </row>
    <row r="217" spans="1:8" hidden="1" x14ac:dyDescent="0.25">
      <c r="A217" t="s">
        <v>83</v>
      </c>
      <c r="B217" s="78">
        <v>46539</v>
      </c>
      <c r="C217" s="101"/>
      <c r="D217" s="95"/>
      <c r="E217" s="95">
        <v>327991</v>
      </c>
      <c r="F217" s="95"/>
      <c r="G217" s="95"/>
      <c r="H217" s="95">
        <f t="shared" si="3"/>
        <v>0</v>
      </c>
    </row>
    <row r="218" spans="1:8" x14ac:dyDescent="0.25">
      <c r="B218" s="78"/>
      <c r="C218" s="88">
        <f>SUBTOTAL(9,C1:C217)</f>
        <v>50735361</v>
      </c>
      <c r="D218" s="88">
        <f>SUBTOTAL(9,D1:D217)</f>
        <v>0</v>
      </c>
      <c r="E218" s="88">
        <f>SUBTOTAL(9,E1:E217)</f>
        <v>808307</v>
      </c>
      <c r="F218" s="88">
        <f>SUBTOTAL(9,F1:F217)</f>
        <v>0</v>
      </c>
      <c r="G218" s="88">
        <f>SUBTOTAL(9,G1:G217)</f>
        <v>0</v>
      </c>
      <c r="H218" s="88">
        <f>SUM(H2:H217)</f>
        <v>51543668</v>
      </c>
    </row>
    <row r="221" spans="1:8" s="10" customFormat="1" ht="12.75" x14ac:dyDescent="0.2"/>
    <row r="223" spans="1:8" x14ac:dyDescent="0.25">
      <c r="C223" s="4"/>
      <c r="D223" s="4"/>
      <c r="E223" s="4"/>
    </row>
    <row r="225" spans="3:3" x14ac:dyDescent="0.25">
      <c r="C225" s="10">
        <v>50735361</v>
      </c>
    </row>
  </sheetData>
  <pageMargins left="0.25" right="0.25" top="0.75" bottom="0.75" header="0.3" footer="0.3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ANEXO I - 26º TA</vt:lpstr>
      <vt:lpstr>ANEXO III - 26º TA</vt:lpstr>
      <vt:lpstr>ANEXO III - 26º TA.RESUMO</vt:lpstr>
      <vt:lpstr>totais anexo III</vt:lpstr>
      <vt:lpstr>26° TA</vt:lpstr>
      <vt:lpstr>'ANEXO I - 26º TA'!Area_de_impressao</vt:lpstr>
      <vt:lpstr>'ANEXO III - 26º TA'!Area_de_impressao</vt:lpstr>
      <vt:lpstr>'ANEXO I - 26º TA'!Titulos_de_impressao</vt:lpstr>
      <vt:lpstr>'ANEXO III - 26º 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Barsanulfo</dc:creator>
  <cp:lastModifiedBy>Isadora de Fátima Lopes</cp:lastModifiedBy>
  <cp:lastPrinted>2026-05-19T19:52:46Z</cp:lastPrinted>
  <dcterms:created xsi:type="dcterms:W3CDTF">2015-02-25T13:03:36Z</dcterms:created>
  <dcterms:modified xsi:type="dcterms:W3CDTF">2026-05-19T19:53:02Z</dcterms:modified>
</cp:coreProperties>
</file>